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JN-SRV4\Zajednicki\_Postupci\2017\2017-02 Fiksna - voice\ZAMJENA MODELA\Troškovnici\"/>
    </mc:Choice>
  </mc:AlternateContent>
  <xr:revisionPtr revIDLastSave="0" documentId="13_ncr:1_{B47550CC-93FB-4BE9-A593-CBDD75631427}" xr6:coauthVersionLast="36" xr6:coauthVersionMax="36" xr10:uidLastSave="{00000000-0000-0000-0000-000000000000}"/>
  <bookViews>
    <workbookView xWindow="240" yWindow="30" windowWidth="20115" windowHeight="12075" activeTab="2" xr2:uid="{00000000-000D-0000-FFFF-FFFF00000000}"/>
  </bookViews>
  <sheets>
    <sheet name="1-ANAP" sheetId="5" r:id="rId1"/>
    <sheet name="2-ISDN PRA" sheetId="3" r:id="rId2"/>
    <sheet name="3-VOIP PBX" sheetId="1" r:id="rId3"/>
    <sheet name="4-VOIP PBX Trunk" sheetId="4" r:id="rId4"/>
    <sheet name="5-Prometne stavke" sheetId="11" r:id="rId5"/>
    <sheet name="6-0800" sheetId="6" r:id="rId6"/>
    <sheet name="7-ANAP+Internet" sheetId="12" r:id="rId7"/>
    <sheet name="8-REKAPITULACIJA" sheetId="9" r:id="rId8"/>
  </sheets>
  <definedNames>
    <definedName name="_GoBack" localSheetId="2">'3-VOIP PBX'!$A$1</definedName>
    <definedName name="_xlnm.Print_Area" localSheetId="0">'1-ANAP'!$A$1:$G$21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1" l="1"/>
  <c r="G10" i="11"/>
  <c r="G11" i="11"/>
  <c r="G12" i="11"/>
  <c r="G13" i="11"/>
  <c r="G14" i="11"/>
  <c r="G15" i="11"/>
  <c r="G16" i="11"/>
  <c r="G17" i="11"/>
  <c r="G18" i="11"/>
  <c r="G8" i="11"/>
  <c r="F12" i="4" l="1"/>
  <c r="G24" i="4" l="1"/>
  <c r="E25" i="1" l="1"/>
  <c r="E24" i="1"/>
  <c r="E22" i="1"/>
  <c r="E21" i="1"/>
  <c r="D13" i="1"/>
  <c r="D11" i="1"/>
  <c r="D10" i="1"/>
  <c r="D9" i="1"/>
  <c r="D8" i="1"/>
  <c r="D7" i="1"/>
  <c r="D17" i="12" l="1"/>
  <c r="D16" i="12"/>
  <c r="D15" i="12"/>
  <c r="D9" i="12"/>
  <c r="D8" i="12"/>
  <c r="D7" i="12"/>
  <c r="D22" i="4"/>
  <c r="D20" i="4"/>
  <c r="D10" i="4"/>
  <c r="D8" i="4"/>
  <c r="E50" i="1" l="1"/>
  <c r="E49" i="1"/>
  <c r="E47" i="1"/>
  <c r="E46" i="1"/>
  <c r="D38" i="1" l="1"/>
  <c r="G38" i="1" s="1"/>
  <c r="D37" i="1"/>
  <c r="G37" i="1" s="1"/>
  <c r="D35" i="1"/>
  <c r="D34" i="1"/>
  <c r="D33" i="1"/>
  <c r="D32" i="1"/>
  <c r="D31" i="1"/>
  <c r="D16" i="3"/>
  <c r="D15" i="3"/>
  <c r="D14" i="3"/>
  <c r="D8" i="3"/>
  <c r="D7" i="3"/>
  <c r="D6" i="3" l="1"/>
  <c r="D12" i="5"/>
  <c r="G12" i="5" s="1"/>
  <c r="D6" i="5"/>
  <c r="F6" i="5" s="1"/>
  <c r="G25" i="4" l="1"/>
  <c r="G17" i="3"/>
  <c r="F6" i="4" l="1"/>
  <c r="F7" i="1"/>
  <c r="F6" i="3"/>
  <c r="F7" i="3"/>
  <c r="G25" i="1" l="1"/>
  <c r="H50" i="1"/>
  <c r="G17" i="12"/>
  <c r="G16" i="12"/>
  <c r="G15" i="12"/>
  <c r="F9" i="12"/>
  <c r="F8" i="12"/>
  <c r="F7" i="12"/>
  <c r="G18" i="12" l="1"/>
  <c r="C25" i="12" s="1"/>
  <c r="F10" i="12"/>
  <c r="C24" i="12" s="1"/>
  <c r="G22" i="6"/>
  <c r="G21" i="6"/>
  <c r="G15" i="6"/>
  <c r="G14" i="6"/>
  <c r="F8" i="6"/>
  <c r="F7" i="6"/>
  <c r="G23" i="4"/>
  <c r="G22" i="4"/>
  <c r="G21" i="4"/>
  <c r="G20" i="4"/>
  <c r="G19" i="4"/>
  <c r="G18" i="4"/>
  <c r="F11" i="4"/>
  <c r="F10" i="4"/>
  <c r="F9" i="4"/>
  <c r="F8" i="4"/>
  <c r="F7" i="4"/>
  <c r="H49" i="1"/>
  <c r="H48" i="1"/>
  <c r="H47" i="1"/>
  <c r="H46" i="1"/>
  <c r="H45" i="1"/>
  <c r="H44" i="1"/>
  <c r="G36" i="1"/>
  <c r="G35" i="1"/>
  <c r="G34" i="1"/>
  <c r="G33" i="1"/>
  <c r="G32" i="1"/>
  <c r="G31" i="1"/>
  <c r="G24" i="1"/>
  <c r="G23" i="1"/>
  <c r="G22" i="1"/>
  <c r="G21" i="1"/>
  <c r="G20" i="1"/>
  <c r="G19" i="1"/>
  <c r="F13" i="1"/>
  <c r="F12" i="1"/>
  <c r="F11" i="1"/>
  <c r="F10" i="1"/>
  <c r="F9" i="1"/>
  <c r="F8" i="1"/>
  <c r="G16" i="3"/>
  <c r="G15" i="3"/>
  <c r="G14" i="3"/>
  <c r="F8" i="3"/>
  <c r="G13" i="5"/>
  <c r="F13" i="4" l="1"/>
  <c r="C31" i="4" s="1"/>
  <c r="G39" i="1"/>
  <c r="C58" i="1" s="1"/>
  <c r="G26" i="4"/>
  <c r="C32" i="4" s="1"/>
  <c r="G18" i="3"/>
  <c r="C25" i="3" s="1"/>
  <c r="C26" i="12"/>
  <c r="B10" i="9" s="1"/>
  <c r="C10" i="9" s="1"/>
  <c r="G19" i="11"/>
  <c r="C26" i="11" s="1"/>
  <c r="G23" i="6"/>
  <c r="C31" i="6" s="1"/>
  <c r="G16" i="6"/>
  <c r="C30" i="6" s="1"/>
  <c r="F9" i="6"/>
  <c r="C29" i="6" s="1"/>
  <c r="H51" i="1"/>
  <c r="C59" i="1" s="1"/>
  <c r="G26" i="1"/>
  <c r="C57" i="1" s="1"/>
  <c r="F9" i="3"/>
  <c r="C24" i="3" s="1"/>
  <c r="F7" i="5"/>
  <c r="C18" i="5" s="1"/>
  <c r="C19" i="5"/>
  <c r="F14" i="1"/>
  <c r="C56" i="1" s="1"/>
  <c r="C20" i="5" l="1"/>
  <c r="C32" i="6"/>
  <c r="B9" i="9" s="1"/>
  <c r="C33" i="4"/>
  <c r="B7" i="9" s="1"/>
  <c r="C7" i="9" s="1"/>
  <c r="C26" i="3"/>
  <c r="B5" i="9" s="1"/>
  <c r="C5" i="9" s="1"/>
  <c r="C60" i="1"/>
  <c r="B6" i="9" s="1"/>
  <c r="C6" i="9" s="1"/>
  <c r="B8" i="9" l="1"/>
  <c r="B4" i="9"/>
  <c r="B11" i="9" l="1"/>
  <c r="C4" i="9"/>
  <c r="C8" i="9"/>
  <c r="C9" i="9"/>
  <c r="C11" i="9" l="1"/>
</calcChain>
</file>

<file path=xl/sharedStrings.xml><?xml version="1.0" encoding="utf-8"?>
<sst xmlns="http://schemas.openxmlformats.org/spreadsheetml/2006/main" count="476" uniqueCount="222">
  <si>
    <t xml:space="preserve">Pretplatnička oprema </t>
  </si>
  <si>
    <t>IP telefon TIP 2 – srednji korisnički</t>
  </si>
  <si>
    <t>IP telefon TIP 3 – niži korisnički</t>
  </si>
  <si>
    <t>Konferencijski IP uređaj TIP 5</t>
  </si>
  <si>
    <t xml:space="preserve">Prema nacionalnim pokretnim mrežama </t>
  </si>
  <si>
    <t>Poziv iz nacionalne nepokretne mreže</t>
  </si>
  <si>
    <t>Poziv iz nacionalnih pokretnih mreža</t>
  </si>
  <si>
    <t>Količina</t>
  </si>
  <si>
    <t>Broj mjeseci</t>
  </si>
  <si>
    <t>Ukupna cijena bez PDV-a</t>
  </si>
  <si>
    <t>Broj priključaka</t>
  </si>
  <si>
    <t>Jedinica mjere</t>
  </si>
  <si>
    <t>USLUGA</t>
  </si>
  <si>
    <t xml:space="preserve">1.2 Mjesečna naknada </t>
  </si>
  <si>
    <t>USLUGE POZIVA</t>
  </si>
  <si>
    <t xml:space="preserve">Jedinica mjere </t>
  </si>
  <si>
    <t xml:space="preserve">Jedinična cijena bez PDV-a </t>
  </si>
  <si>
    <t>1.1 Priključna pristojba - jednokratno</t>
  </si>
  <si>
    <t>komada</t>
  </si>
  <si>
    <t>UKUPNO 1.1</t>
  </si>
  <si>
    <t>UKUPNO 1.2</t>
  </si>
  <si>
    <t>SVEUKUPNO 1</t>
  </si>
  <si>
    <t>priključak</t>
  </si>
  <si>
    <t>2.1 Priključna pristojba - jednokratno</t>
  </si>
  <si>
    <t xml:space="preserve">2.2 Mjesečna naknada </t>
  </si>
  <si>
    <t>UKUPNO 2.1</t>
  </si>
  <si>
    <t>UKUPNO 2.2</t>
  </si>
  <si>
    <t>SVEUKUPNO 2</t>
  </si>
  <si>
    <t>3.1 Priključna pristojba - jednokratno</t>
  </si>
  <si>
    <t>UKUPNO 3.1</t>
  </si>
  <si>
    <t>UKUPNO 3.2</t>
  </si>
  <si>
    <t>UKUPNO 3.3</t>
  </si>
  <si>
    <t>SVEUKUPNO 3</t>
  </si>
  <si>
    <t>4.1 Priključna pristojba - jednokratno</t>
  </si>
  <si>
    <t>UKUPNO 4.1</t>
  </si>
  <si>
    <t xml:space="preserve">4.2 Mjesečna naknada </t>
  </si>
  <si>
    <t>UKUPNO 4.2</t>
  </si>
  <si>
    <t>SVEUKUPNO 4</t>
  </si>
  <si>
    <t>SVEUKUPNO 5</t>
  </si>
  <si>
    <t>UKUPNO 6.1</t>
  </si>
  <si>
    <t>UKUPNO 6.2</t>
  </si>
  <si>
    <t>UKUPNO 6.3</t>
  </si>
  <si>
    <t>SVEUKUPNO 6</t>
  </si>
  <si>
    <t>minuta</t>
  </si>
  <si>
    <t>Mjesečne količine</t>
  </si>
  <si>
    <t>Broj internih ekstenzija</t>
  </si>
  <si>
    <t xml:space="preserve">5 (3x4) </t>
  </si>
  <si>
    <t>Redni broj</t>
  </si>
  <si>
    <t>1.1.1</t>
  </si>
  <si>
    <t>6 (3x4x5)</t>
  </si>
  <si>
    <t>1.2.1</t>
  </si>
  <si>
    <t xml:space="preserve">* Vrijeme poziva svim danima od 00h do 24h </t>
  </si>
  <si>
    <t xml:space="preserve">Vrsta poziva* </t>
  </si>
  <si>
    <t>Lokalni i međužupanijski pozivi u nacionalnim nepokretnim mrežama</t>
  </si>
  <si>
    <t>Pozivi unutar VPN-a (pozivi unutar istog broja OiB-a korisnika) u nacionalnoj nepokretnoj mreži</t>
  </si>
  <si>
    <t>2</t>
  </si>
  <si>
    <t>3</t>
  </si>
  <si>
    <t>4</t>
  </si>
  <si>
    <t>5</t>
  </si>
  <si>
    <t>2.1.1</t>
  </si>
  <si>
    <t>2.2.1</t>
  </si>
  <si>
    <t>3.1.1</t>
  </si>
  <si>
    <t>3.1.2</t>
  </si>
  <si>
    <t>3.1.3</t>
  </si>
  <si>
    <t>3.2.1</t>
  </si>
  <si>
    <t>3.2.2</t>
  </si>
  <si>
    <t>3.2.3</t>
  </si>
  <si>
    <t>3.3.1</t>
  </si>
  <si>
    <t>3.3.2</t>
  </si>
  <si>
    <t>3.3.3</t>
  </si>
  <si>
    <t>3.3.4</t>
  </si>
  <si>
    <t>3.3.5</t>
  </si>
  <si>
    <t>3.3.6</t>
  </si>
  <si>
    <t>3.3.7</t>
  </si>
  <si>
    <t>4.1.1</t>
  </si>
  <si>
    <t>4.1.2</t>
  </si>
  <si>
    <t>4.1.3</t>
  </si>
  <si>
    <t>4.2.1</t>
  </si>
  <si>
    <t>4.2.2</t>
  </si>
  <si>
    <t>4.2.3</t>
  </si>
  <si>
    <t>5.1.1</t>
  </si>
  <si>
    <t>5.1.2</t>
  </si>
  <si>
    <t>5 (3x4)</t>
  </si>
  <si>
    <t>6.1 Priključna pristojba - jednokratno</t>
  </si>
  <si>
    <t>6.1.1</t>
  </si>
  <si>
    <t>6.1.2</t>
  </si>
  <si>
    <t>6.2.1</t>
  </si>
  <si>
    <t>6.2.2</t>
  </si>
  <si>
    <t>1</t>
  </si>
  <si>
    <t>6.3.1</t>
  </si>
  <si>
    <t>6.3.2</t>
  </si>
  <si>
    <t>Brojevi prolaznog biranja (DDI)</t>
  </si>
  <si>
    <t>Priključak</t>
  </si>
  <si>
    <t>Redni 
broj</t>
  </si>
  <si>
    <t>STAVKA</t>
  </si>
  <si>
    <t>2.1.2</t>
  </si>
  <si>
    <t>2.1.3</t>
  </si>
  <si>
    <t>2.2.2</t>
  </si>
  <si>
    <t>2.2.3</t>
  </si>
  <si>
    <t xml:space="preserve">SVEUKUPNO ISDN PRA </t>
  </si>
  <si>
    <t>IP telefon TIP 1 – viši korisnički</t>
  </si>
  <si>
    <t xml:space="preserve">SVEUKUPNO VOIP PBX </t>
  </si>
  <si>
    <t xml:space="preserve">SVEUKUPNO VOIP PBX Trunk </t>
  </si>
  <si>
    <t>0800 xxxxxx (6 znamenki)</t>
  </si>
  <si>
    <t>0800 xxxx (4 znamenki)</t>
  </si>
  <si>
    <t>SVEUKUPNO 0800</t>
  </si>
  <si>
    <t>Ukupna cijena sa PDV-om</t>
  </si>
  <si>
    <t>1. SVEUKUPNO 1</t>
  </si>
  <si>
    <t>2. SVEUKUPNO 2</t>
  </si>
  <si>
    <t>3. SVEUKUPNO 3</t>
  </si>
  <si>
    <t>4. SVEUKUPNO 4</t>
  </si>
  <si>
    <t>5. SVEUKUPNO 5</t>
  </si>
  <si>
    <t>6. SVEUKUPNO 6</t>
  </si>
  <si>
    <t xml:space="preserve">Mjesečne količine </t>
  </si>
  <si>
    <t>6 (4x5)</t>
  </si>
  <si>
    <t>7 (4x5x6)</t>
  </si>
  <si>
    <t>SVEUKUPNO ANAP</t>
  </si>
  <si>
    <t>Govorni kanal uz prolazno biranje</t>
  </si>
  <si>
    <t>IP telefonija sa 2 govorna kanala</t>
  </si>
  <si>
    <t>IP telefonija sa 4 govorna kanala</t>
  </si>
  <si>
    <t>IP telefonija sa 8 govorna kanala</t>
  </si>
  <si>
    <t>IP telefonija sa 20 govorna kanala</t>
  </si>
  <si>
    <t>IP telefonija sa 30 govorna kanala</t>
  </si>
  <si>
    <t>Broj korisničkih računa</t>
  </si>
  <si>
    <t>4.2.4</t>
  </si>
  <si>
    <t>4.2.5</t>
  </si>
  <si>
    <t>4.2.6</t>
  </si>
  <si>
    <t>ATA  IP uređaj TIP 4</t>
  </si>
  <si>
    <t>4.1.4</t>
  </si>
  <si>
    <t>4.1.5</t>
  </si>
  <si>
    <t>4.1.6</t>
  </si>
  <si>
    <t>VoIP - PBX trunking s 2 BRA sučeljem na centrali naručitelja</t>
  </si>
  <si>
    <t>VoIP - PBX trunking s 4 BRA sučelja na centrali naručitelja</t>
  </si>
  <si>
    <t>VoIP - PBX trunking s PRA sučeljem na centrali naručitelja</t>
  </si>
  <si>
    <t>3.1.4</t>
  </si>
  <si>
    <t>VoIP - PBX trunking sa SIP sučeljem na centrali naručitelja</t>
  </si>
  <si>
    <t>3.1.5</t>
  </si>
  <si>
    <t>VoIP - PBX trunking govorni kanal</t>
  </si>
  <si>
    <t>kanal</t>
  </si>
  <si>
    <t>3.1.6</t>
  </si>
  <si>
    <t>3.2.4</t>
  </si>
  <si>
    <t>3.2.5</t>
  </si>
  <si>
    <t>3.2.6</t>
  </si>
  <si>
    <t>Međunarodna zona 1 - nepokretna mreža</t>
  </si>
  <si>
    <t>Međunarodna zona 2 - nepokretna mreža</t>
  </si>
  <si>
    <t>Međunarodna zona 3 - nepokretna mreža</t>
  </si>
  <si>
    <t>Međunarodna zona 4 - nepokretna mreža</t>
  </si>
  <si>
    <t>Međunarodna zona 1 - pokretna mreža</t>
  </si>
  <si>
    <t>Međunarodna zona 2 - pokretna mreža</t>
  </si>
  <si>
    <t>Međunarodna zona 3 - pokretna mreža</t>
  </si>
  <si>
    <t>Međunarodna zona 4 - pokretna mreža</t>
  </si>
  <si>
    <t>5.1.3</t>
  </si>
  <si>
    <t>5.1.4</t>
  </si>
  <si>
    <t>5.1.5</t>
  </si>
  <si>
    <t>5.1.6</t>
  </si>
  <si>
    <t>SVEUKUPNO za usluge poziva</t>
  </si>
  <si>
    <t>3.1.7</t>
  </si>
  <si>
    <t xml:space="preserve">UKUPNO 3.1 </t>
  </si>
  <si>
    <t>3.2 Priključna pristojba opreme u najmu - jednokratno</t>
  </si>
  <si>
    <t>3.2.7</t>
  </si>
  <si>
    <t>3.3 Mjesečna naknada usluga</t>
  </si>
  <si>
    <t>3.4 Mjesečna naknada za najam opreme</t>
  </si>
  <si>
    <t>3.4.1</t>
  </si>
  <si>
    <t>3.4.2</t>
  </si>
  <si>
    <t>3.4.3</t>
  </si>
  <si>
    <t>3.4.4</t>
  </si>
  <si>
    <t>3.4.5</t>
  </si>
  <si>
    <t>3.4.6</t>
  </si>
  <si>
    <t>3.4.7</t>
  </si>
  <si>
    <t>UKUPNO 3.4</t>
  </si>
  <si>
    <t>5.1.7</t>
  </si>
  <si>
    <t>5.1.8</t>
  </si>
  <si>
    <t>5.1.9</t>
  </si>
  <si>
    <t>5.1.10</t>
  </si>
  <si>
    <t>5.1.11</t>
  </si>
  <si>
    <t xml:space="preserve">UKUPNO 5 </t>
  </si>
  <si>
    <t>6.2 Mjesečna naknada</t>
  </si>
  <si>
    <t>Analogna linija sa pristupom Internetu minimalne brzine 4 Mbit/s download i  512 kbit/s upload s neograničenim prometom bez dodatnog obračunavanja (Flate rate)</t>
  </si>
  <si>
    <t>Analogna linija sa pristupom Internetu minimalne brzine 10 Mbit/s download i 1 Mbit/s upload s neograničenim prometom bez dodatnog obračunavanja (Flate rate)</t>
  </si>
  <si>
    <t>Analogna linija sa pristupom Internetu minimalne brzine 20 Mbit/s download i 1 Mbit/s upload s neograničenim prometom bez dodatnog obračunavanja (Flate rate)</t>
  </si>
  <si>
    <t>SVEUKUPNO ANALOGNA LINIJA S PRISTUPOM INTERNETU</t>
  </si>
  <si>
    <t>7.1 Priključna pristojba - jednokratno</t>
  </si>
  <si>
    <t>7.1.1</t>
  </si>
  <si>
    <t>7.1.2</t>
  </si>
  <si>
    <t>7.1.3</t>
  </si>
  <si>
    <t>UKUPNO 7.1</t>
  </si>
  <si>
    <t xml:space="preserve">7.2 Mjesečna naknada </t>
  </si>
  <si>
    <t>7.2.1</t>
  </si>
  <si>
    <t>7.2.2</t>
  </si>
  <si>
    <t>7.2.3</t>
  </si>
  <si>
    <t>UKUPNO 7.2</t>
  </si>
  <si>
    <t>SVEUKUPNO 7</t>
  </si>
  <si>
    <t>7. SVEUKUPNO 7</t>
  </si>
  <si>
    <t>Analogni priključak sa 1 kanalom i 1 brojem</t>
  </si>
  <si>
    <t>ATA IP uređaj TIP 4</t>
  </si>
  <si>
    <t>IP telefon TIP 6 - tajnički TIP 6</t>
  </si>
  <si>
    <t>IP telefon TIP 6 - tajničkii TIP 6</t>
  </si>
  <si>
    <t xml:space="preserve">6.3 Korištenje usluge 0800 </t>
  </si>
  <si>
    <t>7.  Analogna linija s pristupom Internetu</t>
  </si>
  <si>
    <t>6. Besplatni telefon 0800</t>
  </si>
  <si>
    <t>5. Usluge poziva</t>
  </si>
  <si>
    <t>4. VoIP PBX Trunk usluge</t>
  </si>
  <si>
    <t xml:space="preserve">3. VOIP PBX </t>
  </si>
  <si>
    <t>2. ISDN PRA usluga</t>
  </si>
  <si>
    <t>1. Govorna usluga putem analogne parice</t>
  </si>
  <si>
    <t>Proizvođač i model</t>
  </si>
  <si>
    <t>Naknada za višu razinu usluge</t>
  </si>
  <si>
    <t>2.2.4</t>
  </si>
  <si>
    <t>3.3.8</t>
  </si>
  <si>
    <t>4.2.7</t>
  </si>
  <si>
    <t>4.1.7</t>
  </si>
  <si>
    <t>36</t>
  </si>
  <si>
    <t>4.2.8</t>
  </si>
  <si>
    <t xml:space="preserve">8. SVEUKUPNA REKAPITULACIJA </t>
  </si>
  <si>
    <t>SVEUKUPNA REKAPITULACIJA  (1.+2.+3.+4.+5.+6.+7.)</t>
  </si>
  <si>
    <t>Preklopnik TIP 7</t>
  </si>
  <si>
    <t>Panasonic: KX-HDV230</t>
  </si>
  <si>
    <t>Panasonic: KX-HDV130</t>
  </si>
  <si>
    <t>1.model: Cisco System; Cisco SPA112. 2.model: Grandstream Networks, HT802</t>
  </si>
  <si>
    <t>Polycom; SoundStation IP5000</t>
  </si>
  <si>
    <t>Panasonic; KX-HDV230</t>
  </si>
  <si>
    <t>Cisco Systems;Cisco SF350-24P-K9-EU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</si>
</sst>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n_-;\-* #,##0.00\ _k_n_-;_-* &quot;-&quot;??\ _k_n_-;_-@_-"/>
    <numFmt numFmtId="164" formatCode="#,##0.00\ &quot;kn&quot;"/>
    <numFmt numFmtId="165" formatCode="[$-41A]General"/>
    <numFmt numFmtId="166" formatCode="#,##0.0000\ &quot;kn&quot;"/>
    <numFmt numFmtId="167" formatCode="#,##0.000000\ &quot;kn&quot;"/>
  </numFmts>
  <fonts count="20">
    <font>
      <sz val="11"/>
      <color theme="1"/>
      <name val="Calibri"/>
      <family val="2"/>
      <charset val="238"/>
      <scheme val="minor"/>
    </font>
    <font>
      <b/>
      <sz val="10"/>
      <color rgb="FF365F9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1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2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0" fillId="0" borderId="0"/>
  </cellStyleXfs>
  <cellXfs count="237">
    <xf numFmtId="0" fontId="0" fillId="0" borderId="0" xfId="0"/>
    <xf numFmtId="0" fontId="1" fillId="0" borderId="0" xfId="0" applyFont="1" applyAlignment="1">
      <alignment horizontal="left" indent="3"/>
    </xf>
    <xf numFmtId="0" fontId="2" fillId="0" borderId="0" xfId="0" applyFont="1"/>
    <xf numFmtId="0" fontId="3" fillId="0" borderId="0" xfId="0" applyFont="1" applyAlignment="1">
      <alignment horizontal="left" indent="4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indent="3"/>
    </xf>
    <xf numFmtId="0" fontId="7" fillId="0" borderId="0" xfId="0" applyFont="1" applyFill="1" applyAlignment="1"/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7" fillId="0" borderId="0" xfId="0" applyNumberFormat="1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7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vertical="center" wrapText="1"/>
    </xf>
    <xf numFmtId="0" fontId="15" fillId="0" borderId="0" xfId="0" applyFont="1" applyFill="1"/>
    <xf numFmtId="0" fontId="15" fillId="0" borderId="28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/>
    <xf numFmtId="164" fontId="15" fillId="0" borderId="7" xfId="0" applyNumberFormat="1" applyFont="1" applyFill="1" applyBorder="1"/>
    <xf numFmtId="49" fontId="4" fillId="0" borderId="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164" fontId="15" fillId="0" borderId="27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Alignment="1"/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/>
    <xf numFmtId="16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left" vertical="top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7" fontId="11" fillId="3" borderId="6" xfId="0" applyNumberFormat="1" applyFont="1" applyFill="1" applyBorder="1" applyAlignment="1">
      <alignment horizontal="center" vertical="center" wrapText="1"/>
    </xf>
    <xf numFmtId="167" fontId="11" fillId="3" borderId="14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49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wrapText="1"/>
    </xf>
    <xf numFmtId="49" fontId="6" fillId="0" borderId="42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5" fillId="0" borderId="30" xfId="0" applyFont="1" applyFill="1" applyBorder="1" applyAlignment="1"/>
    <xf numFmtId="0" fontId="15" fillId="0" borderId="29" xfId="0" applyFont="1" applyFill="1" applyBorder="1" applyAlignment="1"/>
    <xf numFmtId="0" fontId="15" fillId="0" borderId="31" xfId="0" applyFont="1" applyFill="1" applyBorder="1" applyAlignment="1"/>
  </cellXfs>
  <cellStyles count="22">
    <cellStyle name="Comma 2" xfId="2" xr:uid="{00000000-0005-0000-0000-000000000000}"/>
    <cellStyle name="Comma 3" xfId="11" xr:uid="{00000000-0005-0000-0000-000001000000}"/>
    <cellStyle name="Excel Built-in Normal" xfId="10" xr:uid="{00000000-0005-0000-0000-000002000000}"/>
    <cellStyle name="Excel Built-in Normal 2" xfId="17" xr:uid="{00000000-0005-0000-0000-000003000000}"/>
    <cellStyle name="Normal 192" xfId="20" xr:uid="{00000000-0005-0000-0000-000004000000}"/>
    <cellStyle name="Normal 2" xfId="3" xr:uid="{00000000-0005-0000-0000-000005000000}"/>
    <cellStyle name="Normal 3" xfId="4" xr:uid="{00000000-0005-0000-0000-000006000000}"/>
    <cellStyle name="Normal 3 2" xfId="15" xr:uid="{00000000-0005-0000-0000-000007000000}"/>
    <cellStyle name="Normal 4" xfId="5" xr:uid="{00000000-0005-0000-0000-000008000000}"/>
    <cellStyle name="Normal 4 2" xfId="16" xr:uid="{00000000-0005-0000-0000-000009000000}"/>
    <cellStyle name="Normal 5" xfId="14" xr:uid="{00000000-0005-0000-0000-00000A000000}"/>
    <cellStyle name="Normal 5 2" xfId="19" xr:uid="{00000000-0005-0000-0000-00000B000000}"/>
    <cellStyle name="Normal 6" xfId="1" xr:uid="{00000000-0005-0000-0000-00000C000000}"/>
    <cellStyle name="Normal 7" xfId="21" xr:uid="{00000000-0005-0000-0000-00000D000000}"/>
    <cellStyle name="Normalno" xfId="0" builtinId="0"/>
    <cellStyle name="Normalno 2" xfId="12" xr:uid="{00000000-0005-0000-0000-00000F000000}"/>
    <cellStyle name="Normalno 2 2" xfId="18" xr:uid="{00000000-0005-0000-0000-000010000000}"/>
    <cellStyle name="Obično 2" xfId="13" xr:uid="{00000000-0005-0000-0000-000011000000}"/>
    <cellStyle name="Obično 3" xfId="6" xr:uid="{00000000-0005-0000-0000-000012000000}"/>
    <cellStyle name="Obično 4" xfId="7" xr:uid="{00000000-0005-0000-0000-000013000000}"/>
    <cellStyle name="Obično 5" xfId="9" xr:uid="{00000000-0005-0000-0000-000014000000}"/>
    <cellStyle name="Obično 6" xfId="8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view="pageBreakPreview" zoomScale="90" zoomScaleNormal="90" zoomScaleSheetLayoutView="90" workbookViewId="0">
      <selection activeCell="F27" sqref="F27"/>
    </sheetView>
  </sheetViews>
  <sheetFormatPr defaultColWidth="9.140625" defaultRowHeight="12.75"/>
  <cols>
    <col min="1" max="1" width="7.7109375" style="2" customWidth="1"/>
    <col min="2" max="3" width="24.140625" style="2" customWidth="1"/>
    <col min="4" max="4" width="18.140625" style="2" customWidth="1"/>
    <col min="5" max="5" width="22.7109375" style="2" customWidth="1"/>
    <col min="6" max="6" width="15.7109375" style="2" customWidth="1"/>
    <col min="7" max="7" width="22.85546875" style="2" customWidth="1"/>
    <col min="8" max="8" width="22.28515625" style="2" customWidth="1"/>
    <col min="9" max="9" width="12.85546875" style="2" customWidth="1"/>
    <col min="10" max="19" width="9.140625" style="2"/>
    <col min="20" max="20" width="21.140625" style="2" customWidth="1"/>
    <col min="21" max="21" width="15.5703125" style="2" customWidth="1"/>
    <col min="22" max="16384" width="9.140625" style="2"/>
  </cols>
  <sheetData>
    <row r="1" spans="1:9" ht="18">
      <c r="A1" s="130" t="s">
        <v>204</v>
      </c>
      <c r="C1" s="44"/>
      <c r="D1" s="44"/>
      <c r="E1" s="44"/>
      <c r="F1" s="44"/>
    </row>
    <row r="2" spans="1:9" s="45" customFormat="1" ht="14.25" customHeight="1">
      <c r="A2" s="125"/>
      <c r="C2" s="44"/>
      <c r="D2" s="44"/>
      <c r="E2" s="44"/>
      <c r="F2" s="44"/>
    </row>
    <row r="3" spans="1:9" ht="13.5" thickBot="1">
      <c r="A3" s="120" t="s">
        <v>17</v>
      </c>
      <c r="B3" s="120"/>
      <c r="C3" s="120"/>
      <c r="D3" s="120"/>
      <c r="E3" s="120"/>
      <c r="G3" s="5"/>
      <c r="H3" s="5"/>
      <c r="I3" s="5"/>
    </row>
    <row r="4" spans="1:9" ht="25.5">
      <c r="A4" s="182" t="s">
        <v>47</v>
      </c>
      <c r="B4" s="33" t="s">
        <v>12</v>
      </c>
      <c r="C4" s="106" t="s">
        <v>11</v>
      </c>
      <c r="D4" s="106" t="s">
        <v>10</v>
      </c>
      <c r="E4" s="106" t="s">
        <v>16</v>
      </c>
      <c r="F4" s="43" t="s">
        <v>9</v>
      </c>
      <c r="G4" s="6"/>
      <c r="H4" s="5"/>
    </row>
    <row r="5" spans="1:9">
      <c r="A5" s="183"/>
      <c r="B5" s="53">
        <v>1</v>
      </c>
      <c r="C5" s="97">
        <v>2</v>
      </c>
      <c r="D5" s="48">
        <v>3</v>
      </c>
      <c r="E5" s="49">
        <v>4</v>
      </c>
      <c r="F5" s="50" t="s">
        <v>46</v>
      </c>
      <c r="G5" s="6"/>
      <c r="H5" s="5"/>
    </row>
    <row r="6" spans="1:9" ht="33.75" customHeight="1">
      <c r="A6" s="107" t="s">
        <v>48</v>
      </c>
      <c r="B6" s="104" t="s">
        <v>193</v>
      </c>
      <c r="C6" s="34" t="s">
        <v>22</v>
      </c>
      <c r="D6" s="27">
        <f>43+5</f>
        <v>48</v>
      </c>
      <c r="E6" s="134">
        <v>0</v>
      </c>
      <c r="F6" s="108">
        <f>D6*E6</f>
        <v>0</v>
      </c>
      <c r="G6" s="7"/>
      <c r="H6" s="5"/>
    </row>
    <row r="7" spans="1:9" ht="15.75" customHeight="1" thickBot="1">
      <c r="A7" s="179" t="s">
        <v>19</v>
      </c>
      <c r="B7" s="180"/>
      <c r="C7" s="180"/>
      <c r="D7" s="180"/>
      <c r="E7" s="181"/>
      <c r="F7" s="109">
        <f>SUM(F6:F6)</f>
        <v>0</v>
      </c>
      <c r="G7" s="8"/>
      <c r="H7" s="7"/>
      <c r="I7" s="5"/>
    </row>
    <row r="8" spans="1:9">
      <c r="B8" s="5"/>
      <c r="C8" s="5"/>
      <c r="D8" s="5"/>
      <c r="E8" s="5"/>
      <c r="F8" s="5"/>
      <c r="G8" s="5"/>
      <c r="H8" s="5"/>
      <c r="I8" s="5"/>
    </row>
    <row r="9" spans="1:9" ht="13.5" thickBot="1">
      <c r="A9" s="121" t="s">
        <v>13</v>
      </c>
      <c r="B9" s="121"/>
      <c r="C9" s="121"/>
      <c r="D9" s="121"/>
      <c r="E9" s="121"/>
      <c r="F9" s="122"/>
      <c r="H9" s="5"/>
      <c r="I9" s="5"/>
    </row>
    <row r="10" spans="1:9" ht="38.25">
      <c r="A10" s="184" t="s">
        <v>47</v>
      </c>
      <c r="B10" s="33" t="s">
        <v>12</v>
      </c>
      <c r="C10" s="33" t="s">
        <v>11</v>
      </c>
      <c r="D10" s="33" t="s">
        <v>10</v>
      </c>
      <c r="E10" s="106" t="s">
        <v>8</v>
      </c>
      <c r="F10" s="106" t="s">
        <v>16</v>
      </c>
      <c r="G10" s="43" t="s">
        <v>9</v>
      </c>
      <c r="H10" s="8"/>
    </row>
    <row r="11" spans="1:9">
      <c r="A11" s="185"/>
      <c r="B11" s="53">
        <v>1</v>
      </c>
      <c r="C11" s="97">
        <v>2</v>
      </c>
      <c r="D11" s="48">
        <v>3</v>
      </c>
      <c r="E11" s="49">
        <v>4</v>
      </c>
      <c r="F11" s="48">
        <v>5</v>
      </c>
      <c r="G11" s="50" t="s">
        <v>49</v>
      </c>
      <c r="H11" s="5"/>
    </row>
    <row r="12" spans="1:9" s="30" customFormat="1" ht="30.75" customHeight="1">
      <c r="A12" s="107" t="s">
        <v>50</v>
      </c>
      <c r="B12" s="104" t="s">
        <v>193</v>
      </c>
      <c r="C12" s="34" t="s">
        <v>22</v>
      </c>
      <c r="D12" s="27">
        <f>43+5</f>
        <v>48</v>
      </c>
      <c r="E12" s="34" t="s">
        <v>211</v>
      </c>
      <c r="F12" s="134">
        <v>150</v>
      </c>
      <c r="G12" s="108">
        <f>D12*E12*F12</f>
        <v>259200</v>
      </c>
      <c r="H12" s="31"/>
    </row>
    <row r="13" spans="1:9" ht="15.75" customHeight="1" thickBot="1">
      <c r="A13" s="179" t="s">
        <v>20</v>
      </c>
      <c r="B13" s="180"/>
      <c r="C13" s="180"/>
      <c r="D13" s="180"/>
      <c r="E13" s="180"/>
      <c r="F13" s="181"/>
      <c r="G13" s="109">
        <f>SUM(G12:G12)</f>
        <v>259200</v>
      </c>
      <c r="H13" s="8"/>
      <c r="I13" s="5"/>
    </row>
    <row r="14" spans="1:9">
      <c r="B14" s="1"/>
    </row>
    <row r="15" spans="1:9">
      <c r="B15" s="32" t="s">
        <v>116</v>
      </c>
      <c r="C15" s="9"/>
    </row>
    <row r="16" spans="1:9" ht="7.5" customHeight="1" thickBot="1">
      <c r="B16" s="9"/>
      <c r="C16" s="9"/>
    </row>
    <row r="17" spans="2:3" ht="23.25" customHeight="1">
      <c r="B17" s="10"/>
      <c r="C17" s="127" t="s">
        <v>9</v>
      </c>
    </row>
    <row r="18" spans="2:3">
      <c r="B18" s="73" t="s">
        <v>19</v>
      </c>
      <c r="C18" s="116">
        <f>F7</f>
        <v>0</v>
      </c>
    </row>
    <row r="19" spans="2:3">
      <c r="B19" s="73" t="s">
        <v>20</v>
      </c>
      <c r="C19" s="108">
        <f>G13</f>
        <v>259200</v>
      </c>
    </row>
    <row r="20" spans="2:3" ht="13.5" thickBot="1">
      <c r="B20" s="74" t="s">
        <v>21</v>
      </c>
      <c r="C20" s="110">
        <f>SUM(C18:C19)</f>
        <v>259200</v>
      </c>
    </row>
    <row r="22" spans="2:3" ht="12.75" customHeight="1"/>
  </sheetData>
  <mergeCells count="4">
    <mergeCell ref="A13:F13"/>
    <mergeCell ref="A4:A5"/>
    <mergeCell ref="A10:A11"/>
    <mergeCell ref="A7:E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view="pageBreakPreview" zoomScale="80" zoomScaleNormal="90" zoomScaleSheetLayoutView="80" workbookViewId="0">
      <selection activeCell="E30" sqref="E30"/>
    </sheetView>
  </sheetViews>
  <sheetFormatPr defaultColWidth="9.140625" defaultRowHeight="12.75"/>
  <cols>
    <col min="1" max="1" width="8.42578125" style="2" customWidth="1"/>
    <col min="2" max="2" width="24.85546875" style="2" customWidth="1"/>
    <col min="3" max="3" width="26.7109375" style="2" customWidth="1"/>
    <col min="4" max="4" width="16.42578125" style="2" customWidth="1"/>
    <col min="5" max="5" width="16" style="2" customWidth="1"/>
    <col min="6" max="6" width="19.140625" style="2" customWidth="1"/>
    <col min="7" max="7" width="23.5703125" style="2" customWidth="1"/>
    <col min="8" max="8" width="23" style="2" customWidth="1"/>
    <col min="9" max="16384" width="9.140625" style="2"/>
  </cols>
  <sheetData>
    <row r="1" spans="1:10" ht="18">
      <c r="A1" s="131" t="s">
        <v>203</v>
      </c>
    </row>
    <row r="2" spans="1:10" s="45" customFormat="1" ht="7.5" customHeight="1">
      <c r="A2" s="29"/>
    </row>
    <row r="3" spans="1:10" s="45" customFormat="1" ht="13.5" thickBot="1">
      <c r="A3" s="189" t="s">
        <v>23</v>
      </c>
      <c r="B3" s="189"/>
      <c r="C3" s="189"/>
      <c r="D3" s="189"/>
      <c r="E3" s="189"/>
      <c r="F3" s="46"/>
      <c r="G3" s="46"/>
      <c r="H3" s="46"/>
    </row>
    <row r="4" spans="1:10" s="45" customFormat="1" ht="38.25">
      <c r="A4" s="192" t="s">
        <v>93</v>
      </c>
      <c r="B4" s="123" t="s">
        <v>12</v>
      </c>
      <c r="C4" s="123" t="s">
        <v>11</v>
      </c>
      <c r="D4" s="123" t="s">
        <v>7</v>
      </c>
      <c r="E4" s="123" t="s">
        <v>16</v>
      </c>
      <c r="F4" s="78" t="s">
        <v>9</v>
      </c>
      <c r="G4" s="38"/>
      <c r="H4" s="39"/>
      <c r="I4" s="56"/>
      <c r="J4" s="56"/>
    </row>
    <row r="5" spans="1:10" s="45" customFormat="1" ht="12" customHeight="1">
      <c r="A5" s="193"/>
      <c r="B5" s="59">
        <v>1</v>
      </c>
      <c r="C5" s="59">
        <v>2</v>
      </c>
      <c r="D5" s="58">
        <v>3</v>
      </c>
      <c r="E5" s="111">
        <v>4</v>
      </c>
      <c r="F5" s="61" t="s">
        <v>82</v>
      </c>
      <c r="G5" s="38"/>
      <c r="H5" s="39"/>
      <c r="I5" s="56"/>
      <c r="J5" s="56"/>
    </row>
    <row r="6" spans="1:10" s="45" customFormat="1" ht="19.5" customHeight="1">
      <c r="A6" s="62" t="s">
        <v>59</v>
      </c>
      <c r="B6" s="79" t="s">
        <v>92</v>
      </c>
      <c r="C6" s="79" t="s">
        <v>18</v>
      </c>
      <c r="D6" s="27">
        <f>11+2</f>
        <v>13</v>
      </c>
      <c r="E6" s="132">
        <v>0</v>
      </c>
      <c r="F6" s="108">
        <f>D6*E6</f>
        <v>0</v>
      </c>
      <c r="G6" s="38"/>
      <c r="H6" s="39"/>
      <c r="I6" s="56"/>
      <c r="J6" s="56"/>
    </row>
    <row r="7" spans="1:10" s="45" customFormat="1" ht="25.5" customHeight="1">
      <c r="A7" s="62" t="s">
        <v>95</v>
      </c>
      <c r="B7" s="79" t="s">
        <v>117</v>
      </c>
      <c r="C7" s="79" t="s">
        <v>18</v>
      </c>
      <c r="D7" s="27">
        <f>330+20</f>
        <v>350</v>
      </c>
      <c r="E7" s="132">
        <v>0</v>
      </c>
      <c r="F7" s="108">
        <f>D7*E7</f>
        <v>0</v>
      </c>
      <c r="G7" s="38"/>
      <c r="H7" s="56"/>
      <c r="I7" s="56"/>
      <c r="J7" s="56"/>
    </row>
    <row r="8" spans="1:10" ht="25.5">
      <c r="A8" s="62" t="s">
        <v>96</v>
      </c>
      <c r="B8" s="79" t="s">
        <v>91</v>
      </c>
      <c r="C8" s="79" t="s">
        <v>18</v>
      </c>
      <c r="D8" s="27">
        <f>4200+800</f>
        <v>5000</v>
      </c>
      <c r="E8" s="132">
        <v>0</v>
      </c>
      <c r="F8" s="108">
        <f>D8*E8</f>
        <v>0</v>
      </c>
      <c r="G8" s="14"/>
      <c r="H8" s="15"/>
      <c r="I8" s="17"/>
      <c r="J8" s="17"/>
    </row>
    <row r="9" spans="1:10" ht="15.75" customHeight="1" thickBot="1">
      <c r="A9" s="186" t="s">
        <v>25</v>
      </c>
      <c r="B9" s="187"/>
      <c r="C9" s="187"/>
      <c r="D9" s="187"/>
      <c r="E9" s="188"/>
      <c r="F9" s="110">
        <f>SUM(F6:F8)</f>
        <v>0</v>
      </c>
      <c r="G9" s="15"/>
      <c r="H9" s="17"/>
      <c r="I9" s="17"/>
      <c r="J9" s="17"/>
    </row>
    <row r="10" spans="1:10">
      <c r="A10" s="18"/>
      <c r="B10" s="18"/>
      <c r="C10" s="18"/>
      <c r="D10" s="18"/>
      <c r="E10" s="18"/>
      <c r="F10" s="14"/>
      <c r="G10" s="14"/>
      <c r="H10" s="15"/>
      <c r="I10" s="17"/>
      <c r="J10" s="17"/>
    </row>
    <row r="11" spans="1:10" ht="13.5" thickBot="1">
      <c r="A11" s="190" t="s">
        <v>24</v>
      </c>
      <c r="B11" s="190"/>
      <c r="C11" s="190"/>
      <c r="D11" s="190"/>
      <c r="E11" s="190"/>
      <c r="F11" s="191"/>
      <c r="G11" s="15"/>
      <c r="H11" s="15"/>
      <c r="I11" s="17"/>
      <c r="J11" s="17"/>
    </row>
    <row r="12" spans="1:10" ht="27.75" customHeight="1">
      <c r="A12" s="194" t="s">
        <v>47</v>
      </c>
      <c r="B12" s="77" t="s">
        <v>12</v>
      </c>
      <c r="C12" s="77" t="s">
        <v>11</v>
      </c>
      <c r="D12" s="77" t="s">
        <v>7</v>
      </c>
      <c r="E12" s="77" t="s">
        <v>8</v>
      </c>
      <c r="F12" s="77" t="s">
        <v>16</v>
      </c>
      <c r="G12" s="78" t="s">
        <v>9</v>
      </c>
      <c r="H12" s="17"/>
      <c r="I12" s="17"/>
      <c r="J12" s="17"/>
    </row>
    <row r="13" spans="1:10" ht="12" customHeight="1">
      <c r="A13" s="195"/>
      <c r="B13" s="59">
        <v>1</v>
      </c>
      <c r="C13" s="59">
        <v>2</v>
      </c>
      <c r="D13" s="58">
        <v>3</v>
      </c>
      <c r="E13" s="111">
        <v>4</v>
      </c>
      <c r="F13" s="111">
        <v>5</v>
      </c>
      <c r="G13" s="63" t="s">
        <v>49</v>
      </c>
      <c r="H13" s="17"/>
      <c r="I13" s="17"/>
      <c r="J13" s="17"/>
    </row>
    <row r="14" spans="1:10" ht="30" customHeight="1">
      <c r="A14" s="62" t="s">
        <v>60</v>
      </c>
      <c r="B14" s="79" t="s">
        <v>92</v>
      </c>
      <c r="C14" s="79" t="s">
        <v>18</v>
      </c>
      <c r="D14" s="27">
        <f>11+2</f>
        <v>13</v>
      </c>
      <c r="E14" s="13">
        <v>36</v>
      </c>
      <c r="F14" s="132">
        <v>0</v>
      </c>
      <c r="G14" s="108">
        <f>D14*E14*F14</f>
        <v>0</v>
      </c>
      <c r="H14" s="17"/>
      <c r="I14" s="17"/>
      <c r="J14" s="17"/>
    </row>
    <row r="15" spans="1:10" ht="30" customHeight="1">
      <c r="A15" s="62" t="s">
        <v>97</v>
      </c>
      <c r="B15" s="79" t="s">
        <v>117</v>
      </c>
      <c r="C15" s="79" t="s">
        <v>18</v>
      </c>
      <c r="D15" s="27">
        <f>330+20</f>
        <v>350</v>
      </c>
      <c r="E15" s="55">
        <v>36</v>
      </c>
      <c r="F15" s="132">
        <v>125</v>
      </c>
      <c r="G15" s="108">
        <f>D15*E15*F15</f>
        <v>1575000</v>
      </c>
      <c r="H15" s="17"/>
      <c r="I15" s="17"/>
      <c r="J15" s="17"/>
    </row>
    <row r="16" spans="1:10" ht="31.5" customHeight="1">
      <c r="A16" s="62" t="s">
        <v>98</v>
      </c>
      <c r="B16" s="79" t="s">
        <v>91</v>
      </c>
      <c r="C16" s="79" t="s">
        <v>18</v>
      </c>
      <c r="D16" s="27">
        <f>4200+800</f>
        <v>5000</v>
      </c>
      <c r="E16" s="55">
        <v>36</v>
      </c>
      <c r="F16" s="132">
        <v>0.5</v>
      </c>
      <c r="G16" s="108">
        <f>D16*E16*F16</f>
        <v>90000</v>
      </c>
      <c r="H16"/>
      <c r="I16" s="17"/>
      <c r="J16" s="17"/>
    </row>
    <row r="17" spans="1:10" s="45" customFormat="1" ht="31.5" customHeight="1">
      <c r="A17" s="62" t="s">
        <v>207</v>
      </c>
      <c r="B17" s="104" t="s">
        <v>206</v>
      </c>
      <c r="C17" s="34" t="s">
        <v>22</v>
      </c>
      <c r="D17" s="27">
        <v>2</v>
      </c>
      <c r="E17" s="55">
        <v>36</v>
      </c>
      <c r="F17" s="134">
        <v>0</v>
      </c>
      <c r="G17" s="108">
        <f>D17*E17*F17</f>
        <v>0</v>
      </c>
      <c r="H17" s="56"/>
      <c r="I17" s="56"/>
      <c r="J17" s="56"/>
    </row>
    <row r="18" spans="1:10" ht="18" customHeight="1" thickBot="1">
      <c r="A18" s="186" t="s">
        <v>26</v>
      </c>
      <c r="B18" s="187"/>
      <c r="C18" s="187"/>
      <c r="D18" s="187"/>
      <c r="E18" s="187"/>
      <c r="F18" s="188"/>
      <c r="G18" s="110">
        <f>SUM(G14:G17)</f>
        <v>1665000</v>
      </c>
      <c r="H18" s="17"/>
      <c r="I18" s="17"/>
      <c r="J18" s="17"/>
    </row>
    <row r="19" spans="1:10" ht="12" customHeight="1">
      <c r="A19" s="19"/>
      <c r="B19" s="17"/>
      <c r="C19" s="17"/>
      <c r="D19" s="17"/>
      <c r="E19" s="17"/>
      <c r="F19" s="17"/>
      <c r="G19" s="17"/>
      <c r="H19" s="17"/>
      <c r="I19" s="17"/>
      <c r="J19" s="17"/>
    </row>
    <row r="20" spans="1:10">
      <c r="A20" s="20"/>
      <c r="B20" s="17"/>
      <c r="C20" s="17"/>
      <c r="D20" s="17"/>
      <c r="E20" s="17"/>
      <c r="F20" s="17"/>
      <c r="G20" s="17"/>
      <c r="H20" s="17"/>
      <c r="I20" s="17"/>
      <c r="J20" s="17"/>
    </row>
    <row r="21" spans="1:10">
      <c r="A21" s="76" t="s">
        <v>99</v>
      </c>
      <c r="B21" s="9"/>
    </row>
    <row r="22" spans="1:10" ht="13.5" thickBot="1">
      <c r="A22" s="9"/>
      <c r="B22" s="9"/>
    </row>
    <row r="23" spans="1:10" ht="17.25" customHeight="1">
      <c r="B23" s="12"/>
      <c r="C23" s="78" t="s">
        <v>9</v>
      </c>
    </row>
    <row r="24" spans="1:10">
      <c r="B24" s="65" t="s">
        <v>25</v>
      </c>
      <c r="C24" s="108">
        <f>F9</f>
        <v>0</v>
      </c>
    </row>
    <row r="25" spans="1:10" ht="12.75" customHeight="1">
      <c r="B25" s="65" t="s">
        <v>26</v>
      </c>
      <c r="C25" s="116">
        <f>G18</f>
        <v>1665000</v>
      </c>
    </row>
    <row r="26" spans="1:10" ht="13.5" thickBot="1">
      <c r="B26" s="80" t="s">
        <v>27</v>
      </c>
      <c r="C26" s="109">
        <f>SUM(C24:C25)</f>
        <v>1665000</v>
      </c>
    </row>
    <row r="28" spans="1:10" ht="12.75" customHeight="1"/>
    <row r="29" spans="1:10" ht="18" customHeight="1"/>
  </sheetData>
  <mergeCells count="6">
    <mergeCell ref="A18:F18"/>
    <mergeCell ref="A3:E3"/>
    <mergeCell ref="A11:F11"/>
    <mergeCell ref="A4:A5"/>
    <mergeCell ref="A12:A13"/>
    <mergeCell ref="A9:E9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7"/>
  <sheetViews>
    <sheetView tabSelected="1" topLeftCell="A18" zoomScale="90" zoomScaleNormal="90" workbookViewId="0">
      <selection activeCell="J28" sqref="J28"/>
    </sheetView>
  </sheetViews>
  <sheetFormatPr defaultColWidth="9.140625" defaultRowHeight="12.75"/>
  <cols>
    <col min="1" max="1" width="21.140625" style="146" customWidth="1"/>
    <col min="2" max="2" width="33.42578125" style="146" customWidth="1"/>
    <col min="3" max="3" width="38" style="146" customWidth="1"/>
    <col min="4" max="4" width="22.140625" style="146" customWidth="1"/>
    <col min="5" max="5" width="20.85546875" style="146" customWidth="1"/>
    <col min="6" max="6" width="17.5703125" style="146" customWidth="1"/>
    <col min="7" max="7" width="25.140625" style="146" customWidth="1"/>
    <col min="8" max="8" width="23.42578125" style="146" customWidth="1"/>
    <col min="9" max="9" width="15.42578125" style="146" customWidth="1"/>
    <col min="10" max="11" width="9.140625" style="146"/>
    <col min="12" max="12" width="20" style="146" customWidth="1"/>
    <col min="13" max="16384" width="9.140625" style="146"/>
  </cols>
  <sheetData>
    <row r="1" spans="1:9" ht="15" customHeight="1">
      <c r="A1" s="197" t="s">
        <v>202</v>
      </c>
      <c r="B1" s="197"/>
      <c r="C1" s="145"/>
      <c r="D1" s="145"/>
    </row>
    <row r="2" spans="1:9" s="148" customFormat="1" ht="7.5" customHeight="1">
      <c r="A2" s="147"/>
    </row>
    <row r="3" spans="1:9" ht="9.75" customHeight="1">
      <c r="A3" s="198"/>
      <c r="B3" s="198"/>
      <c r="C3" s="149"/>
      <c r="D3" s="149"/>
    </row>
    <row r="4" spans="1:9" ht="15" customHeight="1" thickBot="1">
      <c r="A4" s="199" t="s">
        <v>28</v>
      </c>
      <c r="B4" s="199"/>
      <c r="C4" s="150"/>
      <c r="D4" s="150"/>
      <c r="E4" s="150"/>
      <c r="H4" s="148"/>
    </row>
    <row r="5" spans="1:9" ht="25.5" customHeight="1">
      <c r="A5" s="141" t="s">
        <v>93</v>
      </c>
      <c r="B5" s="123" t="s">
        <v>12</v>
      </c>
      <c r="C5" s="123" t="s">
        <v>11</v>
      </c>
      <c r="D5" s="123" t="s">
        <v>7</v>
      </c>
      <c r="E5" s="123" t="s">
        <v>16</v>
      </c>
      <c r="F5" s="78" t="s">
        <v>9</v>
      </c>
      <c r="G5" s="151"/>
      <c r="H5" s="152"/>
      <c r="I5" s="153"/>
    </row>
    <row r="6" spans="1:9" ht="15" customHeight="1">
      <c r="A6" s="142"/>
      <c r="B6" s="154">
        <v>1</v>
      </c>
      <c r="C6" s="154">
        <v>2</v>
      </c>
      <c r="D6" s="58">
        <v>3</v>
      </c>
      <c r="E6" s="60" t="s">
        <v>57</v>
      </c>
      <c r="F6" s="61" t="s">
        <v>82</v>
      </c>
      <c r="G6" s="151"/>
      <c r="H6" s="152"/>
      <c r="I6" s="153"/>
    </row>
    <row r="7" spans="1:9" ht="15" customHeight="1">
      <c r="A7" s="155" t="s">
        <v>61</v>
      </c>
      <c r="B7" s="81" t="s">
        <v>118</v>
      </c>
      <c r="C7" s="79" t="s">
        <v>22</v>
      </c>
      <c r="D7" s="27">
        <f>16+0</f>
        <v>16</v>
      </c>
      <c r="E7" s="132">
        <v>0</v>
      </c>
      <c r="F7" s="156">
        <f t="shared" ref="F7:F13" si="0">D7*E7</f>
        <v>0</v>
      </c>
      <c r="G7" s="151"/>
      <c r="H7" s="152"/>
      <c r="I7" s="153"/>
    </row>
    <row r="8" spans="1:9" ht="15" customHeight="1">
      <c r="A8" s="155" t="s">
        <v>62</v>
      </c>
      <c r="B8" s="81" t="s">
        <v>119</v>
      </c>
      <c r="C8" s="79" t="s">
        <v>22</v>
      </c>
      <c r="D8" s="27">
        <f>3+0</f>
        <v>3</v>
      </c>
      <c r="E8" s="132">
        <v>0</v>
      </c>
      <c r="F8" s="156">
        <f t="shared" si="0"/>
        <v>0</v>
      </c>
      <c r="G8" s="151"/>
      <c r="H8" s="152"/>
      <c r="I8" s="153"/>
    </row>
    <row r="9" spans="1:9" ht="15" customHeight="1">
      <c r="A9" s="155" t="s">
        <v>63</v>
      </c>
      <c r="B9" s="81" t="s">
        <v>120</v>
      </c>
      <c r="C9" s="79" t="s">
        <v>22</v>
      </c>
      <c r="D9" s="27">
        <f>4+1</f>
        <v>5</v>
      </c>
      <c r="E9" s="132">
        <v>0</v>
      </c>
      <c r="F9" s="156">
        <f t="shared" si="0"/>
        <v>0</v>
      </c>
      <c r="G9" s="151"/>
      <c r="H9" s="152"/>
      <c r="I9" s="153"/>
    </row>
    <row r="10" spans="1:9" ht="15" customHeight="1">
      <c r="A10" s="155" t="s">
        <v>134</v>
      </c>
      <c r="B10" s="81" t="s">
        <v>121</v>
      </c>
      <c r="C10" s="79" t="s">
        <v>22</v>
      </c>
      <c r="D10" s="27">
        <f>5+0</f>
        <v>5</v>
      </c>
      <c r="E10" s="132">
        <v>0</v>
      </c>
      <c r="F10" s="156">
        <f t="shared" si="0"/>
        <v>0</v>
      </c>
      <c r="G10" s="151"/>
      <c r="H10" s="152"/>
      <c r="I10" s="153"/>
    </row>
    <row r="11" spans="1:9" ht="15" customHeight="1">
      <c r="A11" s="155" t="s">
        <v>136</v>
      </c>
      <c r="B11" s="81" t="s">
        <v>122</v>
      </c>
      <c r="C11" s="79" t="s">
        <v>22</v>
      </c>
      <c r="D11" s="27">
        <f>2+0</f>
        <v>2</v>
      </c>
      <c r="E11" s="132">
        <v>0</v>
      </c>
      <c r="F11" s="156">
        <f t="shared" si="0"/>
        <v>0</v>
      </c>
      <c r="G11" s="151"/>
      <c r="H11" s="152"/>
      <c r="I11" s="153"/>
    </row>
    <row r="12" spans="1:9" ht="19.5" customHeight="1">
      <c r="A12" s="155" t="s">
        <v>139</v>
      </c>
      <c r="B12" s="81" t="s">
        <v>123</v>
      </c>
      <c r="C12" s="79" t="s">
        <v>18</v>
      </c>
      <c r="D12" s="27">
        <v>200</v>
      </c>
      <c r="E12" s="132">
        <v>0</v>
      </c>
      <c r="F12" s="156">
        <f t="shared" si="0"/>
        <v>0</v>
      </c>
      <c r="G12" s="151"/>
      <c r="H12" s="152"/>
      <c r="I12" s="153"/>
    </row>
    <row r="13" spans="1:9" ht="18" customHeight="1">
      <c r="A13" s="155" t="s">
        <v>156</v>
      </c>
      <c r="B13" s="81" t="s">
        <v>45</v>
      </c>
      <c r="C13" s="79" t="s">
        <v>18</v>
      </c>
      <c r="D13" s="27">
        <f>210+10</f>
        <v>220</v>
      </c>
      <c r="E13" s="132">
        <v>0</v>
      </c>
      <c r="F13" s="156">
        <f t="shared" si="0"/>
        <v>0</v>
      </c>
      <c r="G13" s="152"/>
      <c r="H13" s="152"/>
      <c r="I13" s="153"/>
    </row>
    <row r="14" spans="1:9" ht="24" customHeight="1" thickBot="1">
      <c r="A14" s="138" t="s">
        <v>157</v>
      </c>
      <c r="B14" s="139"/>
      <c r="C14" s="139"/>
      <c r="D14" s="139"/>
      <c r="E14" s="140"/>
      <c r="F14" s="157">
        <f>SUM(F7:F13)</f>
        <v>0</v>
      </c>
      <c r="G14" s="153"/>
      <c r="H14" s="152"/>
      <c r="I14" s="153"/>
    </row>
    <row r="15" spans="1:9" ht="15" customHeight="1">
      <c r="A15" s="40"/>
      <c r="B15" s="40"/>
      <c r="C15" s="40"/>
      <c r="D15" s="40"/>
      <c r="E15" s="40"/>
      <c r="F15" s="158"/>
      <c r="G15" s="153"/>
      <c r="H15" s="152"/>
      <c r="I15" s="153"/>
    </row>
    <row r="16" spans="1:9" ht="15" customHeight="1" thickBot="1">
      <c r="A16" s="200" t="s">
        <v>158</v>
      </c>
      <c r="B16" s="200"/>
      <c r="C16" s="159"/>
      <c r="D16" s="159"/>
      <c r="E16" s="159"/>
      <c r="F16" s="160"/>
      <c r="G16" s="153"/>
      <c r="H16" s="152"/>
      <c r="I16" s="153"/>
    </row>
    <row r="17" spans="1:10" ht="26.25" customHeight="1">
      <c r="A17" s="143" t="s">
        <v>47</v>
      </c>
      <c r="B17" s="123" t="s">
        <v>0</v>
      </c>
      <c r="C17" s="123" t="s">
        <v>205</v>
      </c>
      <c r="D17" s="123" t="s">
        <v>11</v>
      </c>
      <c r="E17" s="123" t="s">
        <v>7</v>
      </c>
      <c r="F17" s="123" t="s">
        <v>16</v>
      </c>
      <c r="G17" s="78" t="s">
        <v>9</v>
      </c>
      <c r="H17" s="152"/>
      <c r="I17" s="153"/>
    </row>
    <row r="18" spans="1:10" ht="15" customHeight="1">
      <c r="A18" s="144"/>
      <c r="B18" s="161">
        <v>1</v>
      </c>
      <c r="C18" s="58">
        <v>2</v>
      </c>
      <c r="D18" s="60">
        <v>3</v>
      </c>
      <c r="E18" s="60">
        <v>4</v>
      </c>
      <c r="F18" s="60">
        <v>5</v>
      </c>
      <c r="G18" s="61" t="s">
        <v>114</v>
      </c>
      <c r="H18" s="152"/>
      <c r="I18" s="153"/>
    </row>
    <row r="19" spans="1:10" ht="15" customHeight="1">
      <c r="A19" s="155" t="s">
        <v>64</v>
      </c>
      <c r="B19" s="82" t="s">
        <v>100</v>
      </c>
      <c r="C19" s="83" t="s">
        <v>216</v>
      </c>
      <c r="D19" s="79" t="s">
        <v>18</v>
      </c>
      <c r="E19" s="27">
        <v>1</v>
      </c>
      <c r="F19" s="132">
        <v>0</v>
      </c>
      <c r="G19" s="156">
        <f t="shared" ref="G19:G24" si="1">E19*F19</f>
        <v>0</v>
      </c>
      <c r="H19" s="152"/>
      <c r="I19" s="153"/>
    </row>
    <row r="20" spans="1:10" ht="15" customHeight="1">
      <c r="A20" s="155" t="s">
        <v>65</v>
      </c>
      <c r="B20" s="81" t="s">
        <v>1</v>
      </c>
      <c r="C20" s="83" t="s">
        <v>217</v>
      </c>
      <c r="D20" s="79" t="s">
        <v>18</v>
      </c>
      <c r="E20" s="27">
        <v>1</v>
      </c>
      <c r="F20" s="132">
        <v>0</v>
      </c>
      <c r="G20" s="156">
        <f t="shared" si="1"/>
        <v>0</v>
      </c>
      <c r="H20" s="152"/>
      <c r="I20" s="153"/>
    </row>
    <row r="21" spans="1:10" ht="15" customHeight="1">
      <c r="A21" s="155" t="s">
        <v>66</v>
      </c>
      <c r="B21" s="81" t="s">
        <v>2</v>
      </c>
      <c r="C21" s="83" t="s">
        <v>217</v>
      </c>
      <c r="D21" s="79" t="s">
        <v>18</v>
      </c>
      <c r="E21" s="27">
        <f>115+2</f>
        <v>117</v>
      </c>
      <c r="F21" s="132">
        <v>0</v>
      </c>
      <c r="G21" s="156">
        <f t="shared" si="1"/>
        <v>0</v>
      </c>
      <c r="H21" s="152"/>
      <c r="I21" s="153"/>
    </row>
    <row r="22" spans="1:10" ht="26.25" customHeight="1">
      <c r="A22" s="155" t="s">
        <v>140</v>
      </c>
      <c r="B22" s="81" t="s">
        <v>127</v>
      </c>
      <c r="C22" s="83" t="s">
        <v>218</v>
      </c>
      <c r="D22" s="79" t="s">
        <v>18</v>
      </c>
      <c r="E22" s="27">
        <f>9+0</f>
        <v>9</v>
      </c>
      <c r="F22" s="132">
        <v>0</v>
      </c>
      <c r="G22" s="156">
        <f t="shared" si="1"/>
        <v>0</v>
      </c>
      <c r="H22" s="152"/>
      <c r="I22" s="153"/>
    </row>
    <row r="23" spans="1:10" ht="15" customHeight="1">
      <c r="A23" s="155" t="s">
        <v>141</v>
      </c>
      <c r="B23" s="81" t="s">
        <v>3</v>
      </c>
      <c r="C23" s="83" t="s">
        <v>219</v>
      </c>
      <c r="D23" s="79" t="s">
        <v>18</v>
      </c>
      <c r="E23" s="27">
        <v>1</v>
      </c>
      <c r="F23" s="132">
        <v>0</v>
      </c>
      <c r="G23" s="156">
        <f t="shared" si="1"/>
        <v>0</v>
      </c>
      <c r="H23" s="152"/>
      <c r="I23" s="153"/>
    </row>
    <row r="24" spans="1:10" ht="15" customHeight="1">
      <c r="A24" s="155" t="s">
        <v>142</v>
      </c>
      <c r="B24" s="81" t="s">
        <v>195</v>
      </c>
      <c r="C24" s="83" t="s">
        <v>220</v>
      </c>
      <c r="D24" s="79" t="s">
        <v>18</v>
      </c>
      <c r="E24" s="27">
        <f>12+0</f>
        <v>12</v>
      </c>
      <c r="F24" s="132">
        <v>0</v>
      </c>
      <c r="G24" s="156">
        <f t="shared" si="1"/>
        <v>0</v>
      </c>
      <c r="H24" s="152"/>
      <c r="I24" s="153"/>
    </row>
    <row r="25" spans="1:10" ht="15" customHeight="1">
      <c r="A25" s="155" t="s">
        <v>159</v>
      </c>
      <c r="B25" s="105" t="s">
        <v>215</v>
      </c>
      <c r="C25" s="178" t="s">
        <v>221</v>
      </c>
      <c r="D25" s="79" t="s">
        <v>18</v>
      </c>
      <c r="E25" s="27">
        <f>30+1</f>
        <v>31</v>
      </c>
      <c r="F25" s="132">
        <v>0</v>
      </c>
      <c r="G25" s="156">
        <f>E25*F25</f>
        <v>0</v>
      </c>
      <c r="H25" s="152"/>
      <c r="I25" s="153"/>
    </row>
    <row r="26" spans="1:10" ht="15" customHeight="1" thickBot="1">
      <c r="A26" s="162" t="s">
        <v>30</v>
      </c>
      <c r="B26" s="163"/>
      <c r="C26" s="163"/>
      <c r="D26" s="163"/>
      <c r="E26" s="163"/>
      <c r="F26" s="164"/>
      <c r="G26" s="157">
        <f>SUM(G19:G25)</f>
        <v>0</v>
      </c>
      <c r="H26" s="152"/>
      <c r="I26" s="153"/>
    </row>
    <row r="27" spans="1:10" ht="15" customHeight="1">
      <c r="A27" s="40"/>
      <c r="B27" s="40"/>
      <c r="C27" s="40"/>
      <c r="D27" s="40"/>
      <c r="E27" s="40"/>
      <c r="F27" s="158"/>
      <c r="G27" s="153"/>
      <c r="H27" s="152"/>
      <c r="I27" s="153"/>
    </row>
    <row r="28" spans="1:10" ht="15" customHeight="1" thickBot="1">
      <c r="A28" s="200" t="s">
        <v>160</v>
      </c>
      <c r="B28" s="200"/>
      <c r="C28" s="159"/>
      <c r="D28" s="159"/>
      <c r="E28" s="159"/>
      <c r="F28" s="160"/>
      <c r="G28" s="153"/>
      <c r="H28" s="152"/>
      <c r="I28" s="153"/>
    </row>
    <row r="29" spans="1:10" ht="26.25" customHeight="1">
      <c r="A29" s="143" t="s">
        <v>47</v>
      </c>
      <c r="B29" s="123" t="s">
        <v>12</v>
      </c>
      <c r="C29" s="123" t="s">
        <v>11</v>
      </c>
      <c r="D29" s="123" t="s">
        <v>7</v>
      </c>
      <c r="E29" s="123" t="s">
        <v>8</v>
      </c>
      <c r="F29" s="123" t="s">
        <v>16</v>
      </c>
      <c r="G29" s="78" t="s">
        <v>9</v>
      </c>
      <c r="H29" s="152"/>
      <c r="I29" s="153"/>
    </row>
    <row r="30" spans="1:10" ht="15" customHeight="1">
      <c r="A30" s="144"/>
      <c r="B30" s="154">
        <v>1</v>
      </c>
      <c r="C30" s="154">
        <v>2</v>
      </c>
      <c r="D30" s="58">
        <v>3</v>
      </c>
      <c r="E30" s="60" t="s">
        <v>57</v>
      </c>
      <c r="F30" s="60" t="s">
        <v>58</v>
      </c>
      <c r="G30" s="70" t="s">
        <v>49</v>
      </c>
      <c r="H30" s="152"/>
      <c r="I30" s="153"/>
      <c r="J30" s="165"/>
    </row>
    <row r="31" spans="1:10" ht="15" customHeight="1">
      <c r="A31" s="155" t="s">
        <v>67</v>
      </c>
      <c r="B31" s="81" t="s">
        <v>118</v>
      </c>
      <c r="C31" s="79" t="s">
        <v>22</v>
      </c>
      <c r="D31" s="27">
        <f>16+0</f>
        <v>16</v>
      </c>
      <c r="E31" s="55">
        <v>36</v>
      </c>
      <c r="F31" s="132">
        <v>250</v>
      </c>
      <c r="G31" s="156">
        <f t="shared" ref="G31:G36" si="2">D31*E31*F31</f>
        <v>144000</v>
      </c>
      <c r="H31" s="152"/>
      <c r="I31" s="153"/>
    </row>
    <row r="32" spans="1:10" ht="15" customHeight="1">
      <c r="A32" s="155" t="s">
        <v>68</v>
      </c>
      <c r="B32" s="81" t="s">
        <v>119</v>
      </c>
      <c r="C32" s="79" t="s">
        <v>22</v>
      </c>
      <c r="D32" s="27">
        <f>3+0</f>
        <v>3</v>
      </c>
      <c r="E32" s="55">
        <v>36</v>
      </c>
      <c r="F32" s="132">
        <v>500</v>
      </c>
      <c r="G32" s="156">
        <f t="shared" si="2"/>
        <v>54000</v>
      </c>
      <c r="H32" s="152"/>
      <c r="I32" s="153"/>
    </row>
    <row r="33" spans="1:12" ht="15" customHeight="1">
      <c r="A33" s="155" t="s">
        <v>69</v>
      </c>
      <c r="B33" s="81" t="s">
        <v>120</v>
      </c>
      <c r="C33" s="79" t="s">
        <v>22</v>
      </c>
      <c r="D33" s="27">
        <f>4+1</f>
        <v>5</v>
      </c>
      <c r="E33" s="55">
        <v>36</v>
      </c>
      <c r="F33" s="132">
        <v>1000</v>
      </c>
      <c r="G33" s="156">
        <f t="shared" si="2"/>
        <v>180000</v>
      </c>
      <c r="H33" s="152"/>
      <c r="I33" s="153"/>
      <c r="L33" s="94"/>
    </row>
    <row r="34" spans="1:12" ht="15" customHeight="1">
      <c r="A34" s="155" t="s">
        <v>70</v>
      </c>
      <c r="B34" s="81" t="s">
        <v>121</v>
      </c>
      <c r="C34" s="79" t="s">
        <v>22</v>
      </c>
      <c r="D34" s="27">
        <f>5+0</f>
        <v>5</v>
      </c>
      <c r="E34" s="55">
        <v>36</v>
      </c>
      <c r="F34" s="132">
        <v>2500</v>
      </c>
      <c r="G34" s="156">
        <f t="shared" si="2"/>
        <v>450000</v>
      </c>
      <c r="H34" s="152"/>
      <c r="I34" s="153"/>
    </row>
    <row r="35" spans="1:12" ht="15" customHeight="1">
      <c r="A35" s="155" t="s">
        <v>71</v>
      </c>
      <c r="B35" s="81" t="s">
        <v>122</v>
      </c>
      <c r="C35" s="79" t="s">
        <v>22</v>
      </c>
      <c r="D35" s="27">
        <f>2+0</f>
        <v>2</v>
      </c>
      <c r="E35" s="55">
        <v>36</v>
      </c>
      <c r="F35" s="132">
        <v>3750</v>
      </c>
      <c r="G35" s="156">
        <f t="shared" si="2"/>
        <v>270000</v>
      </c>
      <c r="H35" s="152"/>
      <c r="I35" s="153"/>
    </row>
    <row r="36" spans="1:12" ht="15" customHeight="1">
      <c r="A36" s="155" t="s">
        <v>72</v>
      </c>
      <c r="B36" s="81" t="s">
        <v>123</v>
      </c>
      <c r="C36" s="79" t="s">
        <v>18</v>
      </c>
      <c r="D36" s="27">
        <v>200</v>
      </c>
      <c r="E36" s="55">
        <v>36</v>
      </c>
      <c r="F36" s="132">
        <v>0</v>
      </c>
      <c r="G36" s="156">
        <f t="shared" si="2"/>
        <v>0</v>
      </c>
      <c r="H36" s="152"/>
      <c r="I36" s="153"/>
    </row>
    <row r="37" spans="1:12" ht="15" customHeight="1">
      <c r="A37" s="155" t="s">
        <v>73</v>
      </c>
      <c r="B37" s="81" t="s">
        <v>45</v>
      </c>
      <c r="C37" s="79" t="s">
        <v>18</v>
      </c>
      <c r="D37" s="27">
        <f>210+10</f>
        <v>220</v>
      </c>
      <c r="E37" s="55">
        <v>36</v>
      </c>
      <c r="F37" s="132">
        <v>0.5</v>
      </c>
      <c r="G37" s="156">
        <f>D37*E37*F37</f>
        <v>3960</v>
      </c>
      <c r="H37" s="166"/>
      <c r="I37" s="153"/>
    </row>
    <row r="38" spans="1:12" ht="15" customHeight="1">
      <c r="A38" s="155" t="s">
        <v>208</v>
      </c>
      <c r="B38" s="81" t="s">
        <v>206</v>
      </c>
      <c r="C38" s="34" t="s">
        <v>22</v>
      </c>
      <c r="D38" s="27">
        <f>2+0</f>
        <v>2</v>
      </c>
      <c r="E38" s="55">
        <v>36</v>
      </c>
      <c r="F38" s="134">
        <v>0</v>
      </c>
      <c r="G38" s="156">
        <f>D38*E38*F38</f>
        <v>0</v>
      </c>
      <c r="H38" s="152"/>
      <c r="I38" s="153"/>
    </row>
    <row r="39" spans="1:12" ht="15" customHeight="1" thickBot="1">
      <c r="A39" s="138" t="s">
        <v>31</v>
      </c>
      <c r="B39" s="139"/>
      <c r="C39" s="139"/>
      <c r="D39" s="139"/>
      <c r="E39" s="139"/>
      <c r="F39" s="140"/>
      <c r="G39" s="157">
        <f>SUM(G31:G38)</f>
        <v>1101960</v>
      </c>
      <c r="H39" s="152"/>
      <c r="I39" s="153"/>
    </row>
    <row r="40" spans="1:12" ht="15" customHeight="1">
      <c r="A40" s="167"/>
      <c r="B40" s="40"/>
      <c r="C40" s="40"/>
      <c r="D40" s="40"/>
      <c r="E40" s="40"/>
      <c r="F40" s="40"/>
      <c r="G40" s="40"/>
      <c r="H40" s="168"/>
      <c r="I40" s="153"/>
    </row>
    <row r="41" spans="1:12" ht="15" customHeight="1" thickBot="1">
      <c r="A41" s="196" t="s">
        <v>161</v>
      </c>
      <c r="B41" s="196"/>
      <c r="C41" s="169"/>
      <c r="D41" s="169"/>
      <c r="E41" s="169"/>
      <c r="F41" s="169"/>
      <c r="G41" s="170"/>
      <c r="H41" s="153"/>
      <c r="I41" s="153"/>
    </row>
    <row r="42" spans="1:12" ht="15" customHeight="1">
      <c r="A42" s="143" t="s">
        <v>47</v>
      </c>
      <c r="B42" s="123" t="s">
        <v>12</v>
      </c>
      <c r="C42" s="123" t="s">
        <v>205</v>
      </c>
      <c r="D42" s="123" t="s">
        <v>11</v>
      </c>
      <c r="E42" s="123" t="s">
        <v>7</v>
      </c>
      <c r="F42" s="123" t="s">
        <v>8</v>
      </c>
      <c r="G42" s="123" t="s">
        <v>16</v>
      </c>
      <c r="H42" s="78" t="s">
        <v>9</v>
      </c>
      <c r="I42" s="153"/>
    </row>
    <row r="43" spans="1:12" ht="15" customHeight="1">
      <c r="A43" s="144"/>
      <c r="B43" s="58">
        <v>1</v>
      </c>
      <c r="C43" s="58">
        <v>2</v>
      </c>
      <c r="D43" s="58">
        <v>3</v>
      </c>
      <c r="E43" s="58">
        <v>4</v>
      </c>
      <c r="F43" s="58">
        <v>5</v>
      </c>
      <c r="G43" s="58">
        <v>6</v>
      </c>
      <c r="H43" s="63" t="s">
        <v>115</v>
      </c>
      <c r="I43" s="153"/>
    </row>
    <row r="44" spans="1:12" ht="15" customHeight="1">
      <c r="A44" s="155" t="s">
        <v>162</v>
      </c>
      <c r="B44" s="82" t="s">
        <v>100</v>
      </c>
      <c r="C44" s="83" t="s">
        <v>216</v>
      </c>
      <c r="D44" s="79" t="s">
        <v>18</v>
      </c>
      <c r="E44" s="27">
        <v>1</v>
      </c>
      <c r="F44" s="54">
        <v>36</v>
      </c>
      <c r="G44" s="132">
        <v>13</v>
      </c>
      <c r="H44" s="156">
        <f t="shared" ref="H44:H49" si="3">E44*F44*G44</f>
        <v>468</v>
      </c>
      <c r="I44" s="153"/>
    </row>
    <row r="45" spans="1:12" ht="15" customHeight="1">
      <c r="A45" s="155" t="s">
        <v>163</v>
      </c>
      <c r="B45" s="81" t="s">
        <v>1</v>
      </c>
      <c r="C45" s="83" t="s">
        <v>217</v>
      </c>
      <c r="D45" s="79" t="s">
        <v>18</v>
      </c>
      <c r="E45" s="27">
        <v>1</v>
      </c>
      <c r="F45" s="54">
        <v>36</v>
      </c>
      <c r="G45" s="132">
        <v>10</v>
      </c>
      <c r="H45" s="156">
        <f t="shared" si="3"/>
        <v>360</v>
      </c>
      <c r="I45" s="153"/>
    </row>
    <row r="46" spans="1:12" ht="15" customHeight="1">
      <c r="A46" s="155" t="s">
        <v>164</v>
      </c>
      <c r="B46" s="81" t="s">
        <v>2</v>
      </c>
      <c r="C46" s="83" t="s">
        <v>217</v>
      </c>
      <c r="D46" s="79" t="s">
        <v>18</v>
      </c>
      <c r="E46" s="27">
        <f>115+2</f>
        <v>117</v>
      </c>
      <c r="F46" s="54">
        <v>36</v>
      </c>
      <c r="G46" s="132">
        <v>10</v>
      </c>
      <c r="H46" s="156">
        <f t="shared" si="3"/>
        <v>42120</v>
      </c>
      <c r="I46" s="153"/>
    </row>
    <row r="47" spans="1:12" ht="28.5" customHeight="1">
      <c r="A47" s="155" t="s">
        <v>165</v>
      </c>
      <c r="B47" s="81" t="s">
        <v>194</v>
      </c>
      <c r="C47" s="83" t="s">
        <v>218</v>
      </c>
      <c r="D47" s="79" t="s">
        <v>18</v>
      </c>
      <c r="E47" s="27">
        <f>9+0</f>
        <v>9</v>
      </c>
      <c r="F47" s="54">
        <v>36</v>
      </c>
      <c r="G47" s="132">
        <v>10</v>
      </c>
      <c r="H47" s="156">
        <f t="shared" si="3"/>
        <v>3240</v>
      </c>
      <c r="I47" s="153"/>
    </row>
    <row r="48" spans="1:12" ht="15" customHeight="1">
      <c r="A48" s="155" t="s">
        <v>166</v>
      </c>
      <c r="B48" s="81" t="s">
        <v>3</v>
      </c>
      <c r="C48" s="83" t="s">
        <v>219</v>
      </c>
      <c r="D48" s="79" t="s">
        <v>18</v>
      </c>
      <c r="E48" s="27">
        <v>1</v>
      </c>
      <c r="F48" s="54">
        <v>36</v>
      </c>
      <c r="G48" s="132">
        <v>105</v>
      </c>
      <c r="H48" s="156">
        <f t="shared" si="3"/>
        <v>3780</v>
      </c>
      <c r="I48" s="153"/>
    </row>
    <row r="49" spans="1:9" ht="15" customHeight="1">
      <c r="A49" s="155" t="s">
        <v>167</v>
      </c>
      <c r="B49" s="81" t="s">
        <v>196</v>
      </c>
      <c r="C49" s="83" t="s">
        <v>220</v>
      </c>
      <c r="D49" s="79" t="s">
        <v>18</v>
      </c>
      <c r="E49" s="27">
        <f>12+0</f>
        <v>12</v>
      </c>
      <c r="F49" s="54">
        <v>36</v>
      </c>
      <c r="G49" s="132">
        <v>20</v>
      </c>
      <c r="H49" s="156">
        <f t="shared" si="3"/>
        <v>8640</v>
      </c>
      <c r="I49" s="153"/>
    </row>
    <row r="50" spans="1:9" ht="15" customHeight="1">
      <c r="A50" s="155" t="s">
        <v>168</v>
      </c>
      <c r="B50" s="105" t="s">
        <v>215</v>
      </c>
      <c r="C50" s="178" t="s">
        <v>221</v>
      </c>
      <c r="D50" s="79" t="s">
        <v>18</v>
      </c>
      <c r="E50" s="27">
        <f>30+1</f>
        <v>31</v>
      </c>
      <c r="F50" s="54">
        <v>36</v>
      </c>
      <c r="G50" s="132">
        <v>45</v>
      </c>
      <c r="H50" s="156">
        <f>E50*F50*G50</f>
        <v>50220</v>
      </c>
      <c r="I50" s="153"/>
    </row>
    <row r="51" spans="1:9" ht="15" customHeight="1" thickBot="1">
      <c r="A51" s="162" t="s">
        <v>169</v>
      </c>
      <c r="B51" s="163"/>
      <c r="C51" s="163"/>
      <c r="D51" s="163"/>
      <c r="E51" s="163"/>
      <c r="F51" s="163"/>
      <c r="G51" s="164"/>
      <c r="H51" s="157">
        <f>SUM(H44:H50)</f>
        <v>108828</v>
      </c>
      <c r="I51" s="153"/>
    </row>
    <row r="52" spans="1:9" ht="15" customHeight="1">
      <c r="A52" s="152"/>
      <c r="B52" s="152"/>
      <c r="C52" s="152"/>
      <c r="D52" s="152"/>
      <c r="E52" s="152"/>
      <c r="F52" s="152"/>
      <c r="G52" s="152"/>
      <c r="H52" s="152"/>
      <c r="I52" s="153"/>
    </row>
    <row r="53" spans="1:9" ht="12.75" customHeight="1">
      <c r="A53" s="171" t="s">
        <v>101</v>
      </c>
      <c r="B53" s="172"/>
      <c r="C53" s="172"/>
      <c r="D53" s="172"/>
      <c r="E53" s="172"/>
      <c r="F53" s="172"/>
      <c r="G53" s="172"/>
      <c r="H53" s="172"/>
      <c r="I53" s="153"/>
    </row>
    <row r="54" spans="1:9" ht="11.25" customHeight="1" thickBot="1">
      <c r="A54" s="173"/>
      <c r="B54" s="173"/>
      <c r="C54" s="173"/>
      <c r="D54" s="173"/>
      <c r="E54" s="173"/>
      <c r="F54" s="173"/>
      <c r="G54" s="173"/>
      <c r="H54" s="173"/>
    </row>
    <row r="55" spans="1:9" ht="17.25" customHeight="1">
      <c r="B55" s="174"/>
      <c r="C55" s="124" t="s">
        <v>9</v>
      </c>
      <c r="D55" s="173"/>
      <c r="E55" s="173"/>
      <c r="F55" s="173"/>
      <c r="G55" s="173"/>
      <c r="H55" s="173"/>
    </row>
    <row r="56" spans="1:9">
      <c r="B56" s="175" t="s">
        <v>29</v>
      </c>
      <c r="C56" s="116">
        <f>F14</f>
        <v>0</v>
      </c>
    </row>
    <row r="57" spans="1:9">
      <c r="B57" s="175" t="s">
        <v>30</v>
      </c>
      <c r="C57" s="156">
        <f>G26</f>
        <v>0</v>
      </c>
    </row>
    <row r="58" spans="1:9">
      <c r="B58" s="175" t="s">
        <v>31</v>
      </c>
      <c r="C58" s="156">
        <f>G39</f>
        <v>1101960</v>
      </c>
    </row>
    <row r="59" spans="1:9">
      <c r="B59" s="175" t="s">
        <v>169</v>
      </c>
      <c r="C59" s="176">
        <f>H51</f>
        <v>108828</v>
      </c>
    </row>
    <row r="60" spans="1:9" ht="13.5" thickBot="1">
      <c r="B60" s="177" t="s">
        <v>32</v>
      </c>
      <c r="C60" s="157">
        <f>SUM(C56:C59)</f>
        <v>1210788</v>
      </c>
    </row>
    <row r="64" spans="1:9" ht="15.75" customHeight="1"/>
    <row r="92" ht="21" customHeight="1"/>
    <row r="96" ht="21" customHeight="1"/>
    <row r="121" ht="15.75" customHeight="1"/>
    <row r="123" ht="15.75" customHeight="1"/>
    <row r="125" ht="15.75" customHeight="1"/>
    <row r="134" ht="15.75" customHeight="1"/>
    <row r="162" ht="21" customHeight="1"/>
    <row r="166" ht="21" customHeight="1"/>
    <row r="194" ht="15.75" customHeight="1"/>
    <row r="219" ht="21" customHeight="1"/>
    <row r="223" ht="21" customHeight="1"/>
    <row r="264" ht="44.25" customHeight="1"/>
    <row r="272" ht="15.75" customHeight="1"/>
    <row r="282" ht="15.75" customHeight="1"/>
    <row r="307" ht="21" customHeight="1"/>
    <row r="311" ht="21" customHeight="1"/>
    <row r="332" ht="26.25" customHeight="1"/>
    <row r="347" ht="26.25" customHeight="1"/>
  </sheetData>
  <mergeCells count="6">
    <mergeCell ref="A41:B41"/>
    <mergeCell ref="A1:B1"/>
    <mergeCell ref="A3:B3"/>
    <mergeCell ref="A4:B4"/>
    <mergeCell ref="A16:B16"/>
    <mergeCell ref="A28:B28"/>
  </mergeCells>
  <pageMargins left="0.51181102362204722" right="0.31496062992125984" top="0.55118110236220474" bottom="0.74803149606299213" header="0.31496062992125984" footer="0.31496062992125984"/>
  <pageSetup paperSize="9" scale="54" orientation="landscape" r:id="rId1"/>
  <headerFooter>
    <oddHeader>&amp;C&amp;F</oddHeader>
  </headerFooter>
  <ignoredErrors>
    <ignoredError sqref="E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view="pageBreakPreview" zoomScale="80" zoomScaleNormal="90" zoomScaleSheetLayoutView="80" workbookViewId="0">
      <selection activeCell="D30" sqref="D30"/>
    </sheetView>
  </sheetViews>
  <sheetFormatPr defaultColWidth="9.140625" defaultRowHeight="12.75"/>
  <cols>
    <col min="1" max="1" width="8.85546875" style="2" customWidth="1"/>
    <col min="2" max="2" width="32.7109375" style="2" customWidth="1"/>
    <col min="3" max="3" width="25.42578125" style="2" customWidth="1"/>
    <col min="4" max="4" width="21" style="2" customWidth="1"/>
    <col min="5" max="5" width="19.28515625" style="2" customWidth="1"/>
    <col min="6" max="6" width="16.85546875" style="2" customWidth="1"/>
    <col min="7" max="7" width="21.140625" style="2" customWidth="1"/>
    <col min="8" max="8" width="21.7109375" style="2" customWidth="1"/>
    <col min="9" max="16384" width="9.140625" style="2"/>
  </cols>
  <sheetData>
    <row r="1" spans="1:12" ht="15.75" customHeight="1">
      <c r="A1" s="131" t="s">
        <v>201</v>
      </c>
    </row>
    <row r="2" spans="1:12" s="45" customFormat="1" ht="12.75" customHeight="1">
      <c r="A2" s="29"/>
    </row>
    <row r="3" spans="1:12" s="45" customFormat="1" ht="15.75" thickBot="1">
      <c r="A3" s="189" t="s">
        <v>33</v>
      </c>
      <c r="B3" s="189"/>
      <c r="C3" s="189"/>
      <c r="D3" s="189"/>
      <c r="E3" s="189"/>
      <c r="F3" s="36"/>
      <c r="G3" s="36"/>
    </row>
    <row r="4" spans="1:12" s="45" customFormat="1" ht="25.5">
      <c r="A4" s="192" t="s">
        <v>93</v>
      </c>
      <c r="B4" s="123" t="s">
        <v>12</v>
      </c>
      <c r="C4" s="123" t="s">
        <v>11</v>
      </c>
      <c r="D4" s="123" t="s">
        <v>7</v>
      </c>
      <c r="E4" s="123" t="s">
        <v>16</v>
      </c>
      <c r="F4" s="78" t="s">
        <v>9</v>
      </c>
      <c r="G4" s="38"/>
    </row>
    <row r="5" spans="1:12" s="45" customFormat="1">
      <c r="A5" s="193"/>
      <c r="B5" s="59">
        <v>1</v>
      </c>
      <c r="C5" s="59">
        <v>2</v>
      </c>
      <c r="D5" s="59">
        <v>3</v>
      </c>
      <c r="E5" s="59">
        <v>4</v>
      </c>
      <c r="F5" s="61" t="s">
        <v>82</v>
      </c>
      <c r="G5" s="38"/>
    </row>
    <row r="6" spans="1:12" s="45" customFormat="1" ht="25.5" customHeight="1">
      <c r="A6" s="62" t="s">
        <v>74</v>
      </c>
      <c r="B6" s="85" t="s">
        <v>131</v>
      </c>
      <c r="C6" s="79" t="s">
        <v>22</v>
      </c>
      <c r="D6" s="27">
        <v>1</v>
      </c>
      <c r="E6" s="112">
        <v>0</v>
      </c>
      <c r="F6" s="108">
        <f t="shared" ref="F6:F11" si="0">D6*E6</f>
        <v>0</v>
      </c>
      <c r="G6" s="38"/>
    </row>
    <row r="7" spans="1:12" s="35" customFormat="1" ht="25.5" customHeight="1">
      <c r="A7" s="62" t="s">
        <v>75</v>
      </c>
      <c r="B7" s="85" t="s">
        <v>132</v>
      </c>
      <c r="C7" s="79" t="s">
        <v>22</v>
      </c>
      <c r="D7" s="27">
        <v>1</v>
      </c>
      <c r="E7" s="112">
        <v>0</v>
      </c>
      <c r="F7" s="108">
        <f t="shared" si="0"/>
        <v>0</v>
      </c>
      <c r="G7" s="38"/>
    </row>
    <row r="8" spans="1:12" s="35" customFormat="1" ht="25.5" customHeight="1">
      <c r="A8" s="62" t="s">
        <v>76</v>
      </c>
      <c r="B8" s="81" t="s">
        <v>133</v>
      </c>
      <c r="C8" s="79" t="s">
        <v>22</v>
      </c>
      <c r="D8" s="27">
        <f>0+4</f>
        <v>4</v>
      </c>
      <c r="E8" s="112">
        <v>0</v>
      </c>
      <c r="F8" s="108">
        <f t="shared" si="0"/>
        <v>0</v>
      </c>
      <c r="G8" s="38"/>
    </row>
    <row r="9" spans="1:12" s="35" customFormat="1" ht="25.5" customHeight="1">
      <c r="A9" s="62" t="s">
        <v>128</v>
      </c>
      <c r="B9" s="81" t="s">
        <v>135</v>
      </c>
      <c r="C9" s="79" t="s">
        <v>22</v>
      </c>
      <c r="D9" s="27">
        <v>1</v>
      </c>
      <c r="E9" s="112">
        <v>0</v>
      </c>
      <c r="F9" s="108">
        <f t="shared" si="0"/>
        <v>0</v>
      </c>
      <c r="G9" s="38"/>
    </row>
    <row r="10" spans="1:12" s="35" customFormat="1" ht="25.5" customHeight="1">
      <c r="A10" s="62" t="s">
        <v>129</v>
      </c>
      <c r="B10" s="81" t="s">
        <v>137</v>
      </c>
      <c r="C10" s="79" t="s">
        <v>138</v>
      </c>
      <c r="D10" s="27">
        <f>0+70</f>
        <v>70</v>
      </c>
      <c r="E10" s="112">
        <v>0</v>
      </c>
      <c r="F10" s="108">
        <f t="shared" si="0"/>
        <v>0</v>
      </c>
      <c r="G10" s="38"/>
      <c r="L10"/>
    </row>
    <row r="11" spans="1:12" s="35" customFormat="1" ht="25.5" customHeight="1">
      <c r="A11" s="62" t="s">
        <v>130</v>
      </c>
      <c r="B11" s="81" t="s">
        <v>123</v>
      </c>
      <c r="C11" s="79" t="s">
        <v>18</v>
      </c>
      <c r="D11" s="27">
        <v>80</v>
      </c>
      <c r="E11" s="112">
        <v>0</v>
      </c>
      <c r="F11" s="108">
        <f t="shared" si="0"/>
        <v>0</v>
      </c>
      <c r="G11" s="38"/>
      <c r="L11"/>
    </row>
    <row r="12" spans="1:12" s="45" customFormat="1" ht="25.5" customHeight="1">
      <c r="A12" s="62" t="s">
        <v>210</v>
      </c>
      <c r="B12" s="81" t="s">
        <v>45</v>
      </c>
      <c r="C12" s="79" t="s">
        <v>18</v>
      </c>
      <c r="D12" s="27">
        <v>90</v>
      </c>
      <c r="E12" s="112">
        <v>0</v>
      </c>
      <c r="F12" s="108">
        <f>D12*E12</f>
        <v>0</v>
      </c>
      <c r="G12" s="38"/>
    </row>
    <row r="13" spans="1:12" s="35" customFormat="1" ht="18" customHeight="1" thickBot="1">
      <c r="A13" s="186" t="s">
        <v>34</v>
      </c>
      <c r="B13" s="187"/>
      <c r="C13" s="187"/>
      <c r="D13" s="187"/>
      <c r="E13" s="188"/>
      <c r="F13" s="110">
        <f>SUM(F6:F12)</f>
        <v>0</v>
      </c>
      <c r="G13" s="39"/>
    </row>
    <row r="14" spans="1:12" s="35" customFormat="1">
      <c r="A14" s="40"/>
      <c r="B14" s="40"/>
      <c r="C14" s="40"/>
      <c r="D14" s="40"/>
      <c r="E14" s="40"/>
      <c r="F14" s="38"/>
      <c r="G14" s="38"/>
    </row>
    <row r="15" spans="1:12" s="35" customFormat="1" ht="13.5" thickBot="1">
      <c r="A15" s="190" t="s">
        <v>35</v>
      </c>
      <c r="B15" s="190"/>
      <c r="C15" s="190"/>
      <c r="D15" s="190"/>
      <c r="E15" s="190"/>
      <c r="F15" s="191"/>
      <c r="G15" s="39"/>
    </row>
    <row r="16" spans="1:12" s="35" customFormat="1" ht="25.5">
      <c r="A16" s="194" t="s">
        <v>47</v>
      </c>
      <c r="B16" s="77" t="s">
        <v>12</v>
      </c>
      <c r="C16" s="77" t="s">
        <v>11</v>
      </c>
      <c r="D16" s="77" t="s">
        <v>7</v>
      </c>
      <c r="E16" s="77" t="s">
        <v>8</v>
      </c>
      <c r="F16" s="77" t="s">
        <v>16</v>
      </c>
      <c r="G16" s="78" t="s">
        <v>9</v>
      </c>
    </row>
    <row r="17" spans="1:7" s="35" customFormat="1">
      <c r="A17" s="195"/>
      <c r="B17" s="59">
        <v>1</v>
      </c>
      <c r="C17" s="59">
        <v>2</v>
      </c>
      <c r="D17" s="59">
        <v>3</v>
      </c>
      <c r="E17" s="59">
        <v>4</v>
      </c>
      <c r="F17" s="58" t="s">
        <v>58</v>
      </c>
      <c r="G17" s="63" t="s">
        <v>49</v>
      </c>
    </row>
    <row r="18" spans="1:7" s="35" customFormat="1" ht="25.5" customHeight="1">
      <c r="A18" s="71" t="s">
        <v>77</v>
      </c>
      <c r="B18" s="85" t="s">
        <v>131</v>
      </c>
      <c r="C18" s="86" t="s">
        <v>22</v>
      </c>
      <c r="D18" s="27">
        <v>1</v>
      </c>
      <c r="E18" s="42">
        <v>36</v>
      </c>
      <c r="F18" s="132">
        <v>125</v>
      </c>
      <c r="G18" s="113">
        <f t="shared" ref="G18:G24" si="1">D18*E18*F18</f>
        <v>4500</v>
      </c>
    </row>
    <row r="19" spans="1:7" s="35" customFormat="1" ht="25.5" customHeight="1">
      <c r="A19" s="71" t="s">
        <v>78</v>
      </c>
      <c r="B19" s="85" t="s">
        <v>132</v>
      </c>
      <c r="C19" s="86" t="s">
        <v>22</v>
      </c>
      <c r="D19" s="27">
        <v>1</v>
      </c>
      <c r="E19" s="42">
        <v>36</v>
      </c>
      <c r="F19" s="132">
        <v>250</v>
      </c>
      <c r="G19" s="113">
        <f t="shared" si="1"/>
        <v>9000</v>
      </c>
    </row>
    <row r="20" spans="1:7" s="35" customFormat="1" ht="25.5" customHeight="1">
      <c r="A20" s="71" t="s">
        <v>79</v>
      </c>
      <c r="B20" s="81" t="s">
        <v>133</v>
      </c>
      <c r="C20" s="79" t="s">
        <v>22</v>
      </c>
      <c r="D20" s="27">
        <f>0+4</f>
        <v>4</v>
      </c>
      <c r="E20" s="42">
        <v>36</v>
      </c>
      <c r="F20" s="132">
        <v>420</v>
      </c>
      <c r="G20" s="113">
        <f t="shared" si="1"/>
        <v>60480</v>
      </c>
    </row>
    <row r="21" spans="1:7" s="35" customFormat="1" ht="25.5" customHeight="1">
      <c r="A21" s="71" t="s">
        <v>124</v>
      </c>
      <c r="B21" s="81" t="s">
        <v>135</v>
      </c>
      <c r="C21" s="79" t="s">
        <v>22</v>
      </c>
      <c r="D21" s="27">
        <v>1</v>
      </c>
      <c r="E21" s="42">
        <v>36</v>
      </c>
      <c r="F21" s="132">
        <v>25</v>
      </c>
      <c r="G21" s="113">
        <f t="shared" si="1"/>
        <v>900</v>
      </c>
    </row>
    <row r="22" spans="1:7" s="35" customFormat="1" ht="25.5" customHeight="1">
      <c r="A22" s="71" t="s">
        <v>125</v>
      </c>
      <c r="B22" s="81" t="s">
        <v>137</v>
      </c>
      <c r="C22" s="79" t="s">
        <v>138</v>
      </c>
      <c r="D22" s="27">
        <f>0+70</f>
        <v>70</v>
      </c>
      <c r="E22" s="42">
        <v>36</v>
      </c>
      <c r="F22" s="132">
        <v>125</v>
      </c>
      <c r="G22" s="113">
        <f t="shared" si="1"/>
        <v>315000</v>
      </c>
    </row>
    <row r="23" spans="1:7" s="35" customFormat="1">
      <c r="A23" s="71" t="s">
        <v>126</v>
      </c>
      <c r="B23" s="81" t="s">
        <v>123</v>
      </c>
      <c r="C23" s="79" t="s">
        <v>18</v>
      </c>
      <c r="D23" s="27">
        <v>80</v>
      </c>
      <c r="E23" s="42">
        <v>36</v>
      </c>
      <c r="F23" s="132">
        <v>0</v>
      </c>
      <c r="G23" s="113">
        <f t="shared" si="1"/>
        <v>0</v>
      </c>
    </row>
    <row r="24" spans="1:7" s="45" customFormat="1">
      <c r="A24" s="71" t="s">
        <v>209</v>
      </c>
      <c r="B24" s="81" t="s">
        <v>45</v>
      </c>
      <c r="C24" s="66" t="s">
        <v>18</v>
      </c>
      <c r="D24" s="27">
        <v>90</v>
      </c>
      <c r="E24" s="42">
        <v>36</v>
      </c>
      <c r="F24" s="132">
        <v>0.5</v>
      </c>
      <c r="G24" s="113">
        <f t="shared" si="1"/>
        <v>1620</v>
      </c>
    </row>
    <row r="25" spans="1:7" s="45" customFormat="1">
      <c r="A25" s="71" t="s">
        <v>212</v>
      </c>
      <c r="B25" s="81" t="s">
        <v>206</v>
      </c>
      <c r="C25" s="34" t="s">
        <v>22</v>
      </c>
      <c r="D25" s="27">
        <v>1</v>
      </c>
      <c r="E25" s="42">
        <v>36</v>
      </c>
      <c r="F25" s="134">
        <v>0</v>
      </c>
      <c r="G25" s="108">
        <f>D25*E25*F25</f>
        <v>0</v>
      </c>
    </row>
    <row r="26" spans="1:7" s="35" customFormat="1" ht="18" customHeight="1" thickBot="1">
      <c r="A26" s="186" t="s">
        <v>36</v>
      </c>
      <c r="B26" s="187"/>
      <c r="C26" s="187"/>
      <c r="D26" s="187"/>
      <c r="E26" s="187"/>
      <c r="F26" s="188"/>
      <c r="G26" s="110">
        <f>SUM(G18:G25)</f>
        <v>391500</v>
      </c>
    </row>
    <row r="27" spans="1:7" s="35" customFormat="1">
      <c r="A27" s="41"/>
      <c r="B27" s="41"/>
      <c r="C27" s="41"/>
      <c r="D27" s="41"/>
      <c r="E27" s="39"/>
      <c r="F27" s="39"/>
      <c r="G27" s="39"/>
    </row>
    <row r="28" spans="1:7">
      <c r="A28" s="76" t="s">
        <v>102</v>
      </c>
      <c r="B28" s="9"/>
    </row>
    <row r="29" spans="1:7" ht="13.5" thickBot="1">
      <c r="A29" s="9"/>
      <c r="B29" s="9"/>
    </row>
    <row r="30" spans="1:7" ht="15.75" customHeight="1">
      <c r="B30" s="84"/>
      <c r="C30" s="124" t="s">
        <v>9</v>
      </c>
    </row>
    <row r="31" spans="1:7">
      <c r="B31" s="73" t="s">
        <v>34</v>
      </c>
      <c r="C31" s="116">
        <f>F13</f>
        <v>0</v>
      </c>
    </row>
    <row r="32" spans="1:7">
      <c r="B32" s="73" t="s">
        <v>36</v>
      </c>
      <c r="C32" s="108">
        <f>G26</f>
        <v>391500</v>
      </c>
    </row>
    <row r="33" spans="2:3" ht="13.5" thickBot="1">
      <c r="B33" s="74" t="s">
        <v>37</v>
      </c>
      <c r="C33" s="110">
        <f>SUM(C31:C32)</f>
        <v>391500</v>
      </c>
    </row>
    <row r="34" spans="2:3">
      <c r="B34" s="44"/>
    </row>
  </sheetData>
  <mergeCells count="6">
    <mergeCell ref="A15:F15"/>
    <mergeCell ref="A16:A17"/>
    <mergeCell ref="A26:F26"/>
    <mergeCell ref="A3:E3"/>
    <mergeCell ref="A13:E13"/>
    <mergeCell ref="A4:A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&amp;C&amp;F</oddHeader>
  </headerFooter>
  <ignoredErrors>
    <ignoredError sqref="D8 D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6"/>
  <sheetViews>
    <sheetView view="pageBreakPreview" zoomScale="90" zoomScaleNormal="90" zoomScaleSheetLayoutView="90" workbookViewId="0">
      <selection activeCell="F25" sqref="F25"/>
    </sheetView>
  </sheetViews>
  <sheetFormatPr defaultRowHeight="15"/>
  <cols>
    <col min="1" max="1" width="9.28515625" customWidth="1"/>
    <col min="2" max="2" width="35.7109375" customWidth="1"/>
    <col min="3" max="3" width="25.140625" customWidth="1"/>
    <col min="4" max="4" width="14.28515625" customWidth="1"/>
    <col min="6" max="6" width="16.42578125" customWidth="1"/>
    <col min="7" max="7" width="25.140625" customWidth="1"/>
  </cols>
  <sheetData>
    <row r="1" spans="1:14" s="36" customFormat="1" ht="18">
      <c r="A1" s="201" t="s">
        <v>200</v>
      </c>
      <c r="B1" s="201"/>
      <c r="C1" s="201"/>
      <c r="D1" s="201"/>
      <c r="E1" s="201"/>
      <c r="F1" s="201"/>
      <c r="G1" s="201"/>
      <c r="H1" s="45"/>
    </row>
    <row r="2" spans="1:14" s="45" customFormat="1" ht="15" customHeight="1">
      <c r="A2" s="29"/>
    </row>
    <row r="3" spans="1:14" s="129" customFormat="1" ht="15.75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s="36" customFormat="1" ht="15" customHeight="1">
      <c r="A4" s="207" t="s">
        <v>47</v>
      </c>
      <c r="B4" s="210" t="s">
        <v>14</v>
      </c>
      <c r="C4" s="211"/>
      <c r="D4" s="212" t="s">
        <v>113</v>
      </c>
      <c r="E4" s="215" t="s">
        <v>8</v>
      </c>
      <c r="F4" s="215" t="s">
        <v>16</v>
      </c>
      <c r="G4" s="218" t="s">
        <v>9</v>
      </c>
      <c r="H4" s="45"/>
    </row>
    <row r="5" spans="1:14" s="36" customFormat="1">
      <c r="A5" s="208"/>
      <c r="B5" s="221" t="s">
        <v>52</v>
      </c>
      <c r="C5" s="222" t="s">
        <v>15</v>
      </c>
      <c r="D5" s="213"/>
      <c r="E5" s="216"/>
      <c r="F5" s="216"/>
      <c r="G5" s="219"/>
      <c r="H5" s="45"/>
    </row>
    <row r="6" spans="1:14" s="36" customFormat="1">
      <c r="A6" s="208"/>
      <c r="B6" s="217"/>
      <c r="C6" s="223"/>
      <c r="D6" s="214"/>
      <c r="E6" s="217"/>
      <c r="F6" s="217"/>
      <c r="G6" s="220"/>
      <c r="H6" s="45"/>
      <c r="J6"/>
      <c r="K6"/>
      <c r="L6"/>
      <c r="M6"/>
      <c r="N6"/>
    </row>
    <row r="7" spans="1:14" s="36" customFormat="1">
      <c r="A7" s="209"/>
      <c r="B7" s="72">
        <v>1</v>
      </c>
      <c r="C7" s="48" t="s">
        <v>55</v>
      </c>
      <c r="D7" s="49" t="s">
        <v>56</v>
      </c>
      <c r="E7" s="48" t="s">
        <v>57</v>
      </c>
      <c r="F7" s="49" t="s">
        <v>58</v>
      </c>
      <c r="G7" s="52" t="s">
        <v>49</v>
      </c>
      <c r="H7" s="45"/>
      <c r="J7"/>
      <c r="K7"/>
      <c r="L7"/>
      <c r="M7"/>
      <c r="N7"/>
    </row>
    <row r="8" spans="1:14" s="36" customFormat="1" ht="33" customHeight="1">
      <c r="A8" s="51" t="s">
        <v>80</v>
      </c>
      <c r="B8" s="87" t="s">
        <v>53</v>
      </c>
      <c r="C8" s="79" t="s">
        <v>43</v>
      </c>
      <c r="D8" s="27">
        <v>120000</v>
      </c>
      <c r="E8" s="55">
        <v>36</v>
      </c>
      <c r="F8" s="135">
        <v>0</v>
      </c>
      <c r="G8" s="108">
        <f>ROUND((D8*E8*F8),2)</f>
        <v>0</v>
      </c>
      <c r="H8" s="45"/>
      <c r="J8"/>
      <c r="K8"/>
      <c r="L8"/>
      <c r="M8"/>
      <c r="N8"/>
    </row>
    <row r="9" spans="1:14" ht="46.5" customHeight="1">
      <c r="A9" s="51" t="s">
        <v>81</v>
      </c>
      <c r="B9" s="87" t="s">
        <v>54</v>
      </c>
      <c r="C9" s="79" t="s">
        <v>43</v>
      </c>
      <c r="D9" s="27">
        <v>33750</v>
      </c>
      <c r="E9" s="55">
        <v>36</v>
      </c>
      <c r="F9" s="135">
        <v>0</v>
      </c>
      <c r="G9" s="108">
        <f t="shared" ref="G9:G18" si="0">ROUND((D9*E9*F9),2)</f>
        <v>0</v>
      </c>
      <c r="H9" s="2"/>
    </row>
    <row r="10" spans="1:14" ht="27.75" customHeight="1">
      <c r="A10" s="51" t="s">
        <v>151</v>
      </c>
      <c r="B10" s="87" t="s">
        <v>4</v>
      </c>
      <c r="C10" s="79" t="s">
        <v>43</v>
      </c>
      <c r="D10" s="27">
        <v>20000</v>
      </c>
      <c r="E10" s="55">
        <v>36</v>
      </c>
      <c r="F10" s="135">
        <v>0</v>
      </c>
      <c r="G10" s="108">
        <f t="shared" si="0"/>
        <v>0</v>
      </c>
      <c r="H10" s="2"/>
    </row>
    <row r="11" spans="1:14" ht="25.5" customHeight="1">
      <c r="A11" s="51" t="s">
        <v>152</v>
      </c>
      <c r="B11" s="88" t="s">
        <v>143</v>
      </c>
      <c r="C11" s="79" t="s">
        <v>43</v>
      </c>
      <c r="D11" s="27">
        <v>700</v>
      </c>
      <c r="E11" s="55">
        <v>36</v>
      </c>
      <c r="F11" s="135">
        <v>0</v>
      </c>
      <c r="G11" s="108">
        <f t="shared" si="0"/>
        <v>0</v>
      </c>
      <c r="H11" s="2"/>
    </row>
    <row r="12" spans="1:14" ht="25.5" customHeight="1">
      <c r="A12" s="51" t="s">
        <v>153</v>
      </c>
      <c r="B12" s="88" t="s">
        <v>144</v>
      </c>
      <c r="C12" s="79" t="s">
        <v>43</v>
      </c>
      <c r="D12" s="27">
        <v>200</v>
      </c>
      <c r="E12" s="55">
        <v>36</v>
      </c>
      <c r="F12" s="135">
        <v>0</v>
      </c>
      <c r="G12" s="108">
        <f t="shared" si="0"/>
        <v>0</v>
      </c>
      <c r="H12" s="2"/>
    </row>
    <row r="13" spans="1:14" ht="27.75" customHeight="1">
      <c r="A13" s="51" t="s">
        <v>154</v>
      </c>
      <c r="B13" s="88" t="s">
        <v>145</v>
      </c>
      <c r="C13" s="79" t="s">
        <v>43</v>
      </c>
      <c r="D13" s="27">
        <v>110</v>
      </c>
      <c r="E13" s="55">
        <v>36</v>
      </c>
      <c r="F13" s="135">
        <v>0</v>
      </c>
      <c r="G13" s="108">
        <f t="shared" si="0"/>
        <v>0</v>
      </c>
      <c r="H13" s="2"/>
    </row>
    <row r="14" spans="1:14" ht="27" customHeight="1">
      <c r="A14" s="51" t="s">
        <v>170</v>
      </c>
      <c r="B14" s="88" t="s">
        <v>146</v>
      </c>
      <c r="C14" s="79" t="s">
        <v>43</v>
      </c>
      <c r="D14" s="27">
        <v>250</v>
      </c>
      <c r="E14" s="55">
        <v>36</v>
      </c>
      <c r="F14" s="135">
        <v>0</v>
      </c>
      <c r="G14" s="108">
        <f t="shared" si="0"/>
        <v>0</v>
      </c>
      <c r="H14" s="2"/>
    </row>
    <row r="15" spans="1:14" s="36" customFormat="1">
      <c r="A15" s="51" t="s">
        <v>171</v>
      </c>
      <c r="B15" s="88" t="s">
        <v>147</v>
      </c>
      <c r="C15" s="79" t="s">
        <v>43</v>
      </c>
      <c r="D15" s="27">
        <v>130</v>
      </c>
      <c r="E15" s="55">
        <v>36</v>
      </c>
      <c r="F15" s="136">
        <v>0</v>
      </c>
      <c r="G15" s="108">
        <f t="shared" si="0"/>
        <v>0</v>
      </c>
      <c r="H15" s="37"/>
      <c r="J15"/>
      <c r="K15"/>
      <c r="L15"/>
      <c r="M15"/>
      <c r="N15"/>
    </row>
    <row r="16" spans="1:14" s="36" customFormat="1">
      <c r="A16" s="51" t="s">
        <v>172</v>
      </c>
      <c r="B16" s="88" t="s">
        <v>148</v>
      </c>
      <c r="C16" s="79" t="s">
        <v>43</v>
      </c>
      <c r="D16" s="27">
        <v>70</v>
      </c>
      <c r="E16" s="55">
        <v>36</v>
      </c>
      <c r="F16" s="136">
        <v>0</v>
      </c>
      <c r="G16" s="108">
        <f t="shared" si="0"/>
        <v>0</v>
      </c>
      <c r="H16" s="37"/>
      <c r="J16"/>
      <c r="K16"/>
      <c r="L16"/>
      <c r="M16"/>
      <c r="N16"/>
    </row>
    <row r="17" spans="1:14" s="36" customFormat="1">
      <c r="A17" s="51" t="s">
        <v>173</v>
      </c>
      <c r="B17" s="88" t="s">
        <v>149</v>
      </c>
      <c r="C17" s="79" t="s">
        <v>43</v>
      </c>
      <c r="D17" s="27">
        <v>50</v>
      </c>
      <c r="E17" s="55">
        <v>36</v>
      </c>
      <c r="F17" s="136">
        <v>0</v>
      </c>
      <c r="G17" s="108">
        <f t="shared" si="0"/>
        <v>0</v>
      </c>
      <c r="H17" s="37"/>
      <c r="J17"/>
      <c r="K17"/>
      <c r="L17"/>
      <c r="M17"/>
      <c r="N17"/>
    </row>
    <row r="18" spans="1:14" s="36" customFormat="1">
      <c r="A18" s="51" t="s">
        <v>174</v>
      </c>
      <c r="B18" s="88" t="s">
        <v>150</v>
      </c>
      <c r="C18" s="79" t="s">
        <v>43</v>
      </c>
      <c r="D18" s="27">
        <v>70</v>
      </c>
      <c r="E18" s="55">
        <v>36</v>
      </c>
      <c r="F18" s="136">
        <v>0</v>
      </c>
      <c r="G18" s="108">
        <f t="shared" si="0"/>
        <v>0</v>
      </c>
      <c r="H18" s="37"/>
      <c r="J18"/>
      <c r="K18"/>
      <c r="L18"/>
      <c r="M18"/>
      <c r="N18"/>
    </row>
    <row r="19" spans="1:14" ht="15.75" thickBot="1">
      <c r="A19" s="202" t="s">
        <v>175</v>
      </c>
      <c r="B19" s="203"/>
      <c r="C19" s="203"/>
      <c r="D19" s="203"/>
      <c r="E19" s="203"/>
      <c r="F19" s="204"/>
      <c r="G19" s="110">
        <f>SUM(G8:G18)</f>
        <v>0</v>
      </c>
      <c r="H19" s="4"/>
    </row>
    <row r="20" spans="1:14">
      <c r="A20" s="2"/>
      <c r="B20" s="205" t="s">
        <v>51</v>
      </c>
      <c r="C20" s="205"/>
      <c r="D20" s="205"/>
      <c r="E20" s="205"/>
      <c r="F20" s="205"/>
      <c r="G20" s="206"/>
      <c r="H20" s="206"/>
    </row>
    <row r="23" spans="1:14">
      <c r="A23" s="76" t="s">
        <v>155</v>
      </c>
      <c r="B23" s="47"/>
      <c r="C23" s="45"/>
    </row>
    <row r="24" spans="1:14" ht="15.75" thickBot="1">
      <c r="A24" s="47"/>
      <c r="B24" s="47"/>
      <c r="C24" s="45"/>
    </row>
    <row r="25" spans="1:14">
      <c r="A25" s="45"/>
      <c r="B25" s="84"/>
      <c r="C25" s="124" t="s">
        <v>9</v>
      </c>
    </row>
    <row r="26" spans="1:14" ht="15.75" thickBot="1">
      <c r="A26" s="45"/>
      <c r="B26" s="74" t="s">
        <v>38</v>
      </c>
      <c r="C26" s="109">
        <f>G19</f>
        <v>0</v>
      </c>
    </row>
  </sheetData>
  <mergeCells count="11">
    <mergeCell ref="A1:G1"/>
    <mergeCell ref="A19:F19"/>
    <mergeCell ref="B20:H20"/>
    <mergeCell ref="A4:A7"/>
    <mergeCell ref="B4:C4"/>
    <mergeCell ref="D4:D6"/>
    <mergeCell ref="E4:E6"/>
    <mergeCell ref="F4:F6"/>
    <mergeCell ref="G4:G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2"/>
  <sheetViews>
    <sheetView view="pageBreakPreview" zoomScale="90" zoomScaleNormal="90" zoomScaleSheetLayoutView="90" workbookViewId="0">
      <selection activeCell="D27" sqref="D27"/>
    </sheetView>
  </sheetViews>
  <sheetFormatPr defaultColWidth="9.140625" defaultRowHeight="12.75"/>
  <cols>
    <col min="1" max="1" width="9.5703125" style="2" customWidth="1"/>
    <col min="2" max="2" width="23.140625" style="2" customWidth="1"/>
    <col min="3" max="3" width="24.42578125" style="2" bestFit="1" customWidth="1"/>
    <col min="4" max="4" width="22.7109375" style="2" customWidth="1"/>
    <col min="5" max="5" width="17.7109375" style="2" customWidth="1"/>
    <col min="6" max="6" width="18.5703125" style="2" customWidth="1"/>
    <col min="7" max="7" width="19.42578125" style="2" customWidth="1"/>
    <col min="8" max="16384" width="9.140625" style="2"/>
  </cols>
  <sheetData>
    <row r="1" spans="1:8" ht="16.5" customHeight="1">
      <c r="A1" s="226" t="s">
        <v>199</v>
      </c>
      <c r="B1" s="226"/>
      <c r="C1" s="226"/>
      <c r="D1" s="226"/>
      <c r="E1" s="226"/>
      <c r="F1" s="226"/>
    </row>
    <row r="2" spans="1:8" s="45" customFormat="1" ht="13.5" customHeight="1">
      <c r="A2" s="29"/>
    </row>
    <row r="3" spans="1:8" s="46" customFormat="1" ht="16.5" customHeight="1">
      <c r="A3" s="11"/>
      <c r="B3" s="11"/>
      <c r="C3" s="11"/>
      <c r="D3" s="11"/>
    </row>
    <row r="4" spans="1:8" s="45" customFormat="1" ht="15" customHeight="1" thickBot="1">
      <c r="A4" s="225" t="s">
        <v>83</v>
      </c>
      <c r="B4" s="225"/>
      <c r="C4" s="225"/>
      <c r="D4" s="225"/>
      <c r="E4" s="225"/>
      <c r="F4" s="225"/>
    </row>
    <row r="5" spans="1:8" s="45" customFormat="1" ht="25.5">
      <c r="A5" s="192" t="s">
        <v>47</v>
      </c>
      <c r="B5" s="89" t="s">
        <v>94</v>
      </c>
      <c r="C5" s="123" t="s">
        <v>11</v>
      </c>
      <c r="D5" s="123" t="s">
        <v>7</v>
      </c>
      <c r="E5" s="123" t="s">
        <v>16</v>
      </c>
      <c r="F5" s="78" t="s">
        <v>9</v>
      </c>
      <c r="G5" s="56"/>
      <c r="H5" s="56"/>
    </row>
    <row r="6" spans="1:8" s="45" customFormat="1" ht="12" customHeight="1">
      <c r="A6" s="193"/>
      <c r="B6" s="68" t="s">
        <v>88</v>
      </c>
      <c r="C6" s="68" t="s">
        <v>55</v>
      </c>
      <c r="D6" s="68" t="s">
        <v>56</v>
      </c>
      <c r="E6" s="68" t="s">
        <v>57</v>
      </c>
      <c r="F6" s="69" t="s">
        <v>82</v>
      </c>
      <c r="G6" s="56"/>
      <c r="H6" s="56"/>
    </row>
    <row r="7" spans="1:8" ht="16.5" customHeight="1">
      <c r="A7" s="65" t="s">
        <v>84</v>
      </c>
      <c r="B7" s="66" t="s">
        <v>104</v>
      </c>
      <c r="C7" s="75" t="s">
        <v>18</v>
      </c>
      <c r="D7" s="27">
        <v>1</v>
      </c>
      <c r="E7" s="137">
        <v>0</v>
      </c>
      <c r="F7" s="114">
        <f>D7*E7</f>
        <v>0</v>
      </c>
      <c r="G7" s="17"/>
      <c r="H7" s="17"/>
    </row>
    <row r="8" spans="1:8" ht="16.5" customHeight="1">
      <c r="A8" s="65" t="s">
        <v>85</v>
      </c>
      <c r="B8" s="66" t="s">
        <v>103</v>
      </c>
      <c r="C8" s="75" t="s">
        <v>18</v>
      </c>
      <c r="D8" s="27">
        <v>1</v>
      </c>
      <c r="E8" s="137">
        <v>0</v>
      </c>
      <c r="F8" s="114">
        <f>D8*E8</f>
        <v>0</v>
      </c>
      <c r="G8" s="17"/>
      <c r="H8" s="17"/>
    </row>
    <row r="9" spans="1:8" ht="18.75" customHeight="1" thickBot="1">
      <c r="A9" s="186" t="s">
        <v>39</v>
      </c>
      <c r="B9" s="187"/>
      <c r="C9" s="187"/>
      <c r="D9" s="187"/>
      <c r="E9" s="188"/>
      <c r="F9" s="115">
        <f>SUM(F7:F8)</f>
        <v>0</v>
      </c>
      <c r="G9" s="17"/>
      <c r="H9" s="17"/>
    </row>
    <row r="10" spans="1:8" ht="15">
      <c r="A10" s="21"/>
      <c r="B10" s="22"/>
      <c r="C10" s="23"/>
      <c r="D10" s="17"/>
      <c r="E10" s="17"/>
      <c r="F10" s="17"/>
      <c r="G10" s="17"/>
      <c r="H10" s="17"/>
    </row>
    <row r="11" spans="1:8" ht="15.75" customHeight="1" thickBot="1">
      <c r="A11" s="224" t="s">
        <v>176</v>
      </c>
      <c r="B11" s="224"/>
      <c r="C11" s="224"/>
      <c r="D11" s="224"/>
      <c r="E11" s="224"/>
      <c r="F11" s="224"/>
      <c r="G11" s="224"/>
      <c r="H11" s="17"/>
    </row>
    <row r="12" spans="1:8" ht="37.5" customHeight="1">
      <c r="A12" s="227" t="s">
        <v>47</v>
      </c>
      <c r="B12" s="89" t="s">
        <v>94</v>
      </c>
      <c r="C12" s="119" t="s">
        <v>11</v>
      </c>
      <c r="D12" s="119" t="s">
        <v>7</v>
      </c>
      <c r="E12" s="119" t="s">
        <v>16</v>
      </c>
      <c r="F12" s="119" t="s">
        <v>8</v>
      </c>
      <c r="G12" s="78" t="s">
        <v>9</v>
      </c>
      <c r="H12" s="17"/>
    </row>
    <row r="13" spans="1:8" ht="12" customHeight="1">
      <c r="A13" s="228"/>
      <c r="B13" s="68" t="s">
        <v>88</v>
      </c>
      <c r="C13" s="68" t="s">
        <v>55</v>
      </c>
      <c r="D13" s="68" t="s">
        <v>56</v>
      </c>
      <c r="E13" s="68" t="s">
        <v>57</v>
      </c>
      <c r="F13" s="68" t="s">
        <v>58</v>
      </c>
      <c r="G13" s="69" t="s">
        <v>49</v>
      </c>
      <c r="H13" s="17"/>
    </row>
    <row r="14" spans="1:8" ht="16.5" customHeight="1">
      <c r="A14" s="67" t="s">
        <v>86</v>
      </c>
      <c r="B14" s="66" t="s">
        <v>104</v>
      </c>
      <c r="C14" s="75" t="s">
        <v>18</v>
      </c>
      <c r="D14" s="27">
        <v>1</v>
      </c>
      <c r="E14" s="137">
        <v>120</v>
      </c>
      <c r="F14" s="26">
        <v>36</v>
      </c>
      <c r="G14" s="114">
        <f>D14*E14*F14</f>
        <v>4320</v>
      </c>
      <c r="H14" s="17"/>
    </row>
    <row r="15" spans="1:8" ht="16.5" customHeight="1">
      <c r="A15" s="67" t="s">
        <v>87</v>
      </c>
      <c r="B15" s="66" t="s">
        <v>103</v>
      </c>
      <c r="C15" s="75" t="s">
        <v>18</v>
      </c>
      <c r="D15" s="27">
        <v>1</v>
      </c>
      <c r="E15" s="137">
        <v>150</v>
      </c>
      <c r="F15" s="26">
        <v>36</v>
      </c>
      <c r="G15" s="114">
        <f>D15*E15*F15</f>
        <v>5400</v>
      </c>
      <c r="H15" s="17"/>
    </row>
    <row r="16" spans="1:8" ht="19.5" customHeight="1" thickBot="1">
      <c r="A16" s="186" t="s">
        <v>40</v>
      </c>
      <c r="B16" s="187"/>
      <c r="C16" s="187"/>
      <c r="D16" s="187"/>
      <c r="E16" s="187"/>
      <c r="F16" s="188"/>
      <c r="G16" s="115">
        <f>SUM(G14:G15)</f>
        <v>9720</v>
      </c>
      <c r="H16" s="17"/>
    </row>
    <row r="17" spans="1:8">
      <c r="A17" s="17"/>
      <c r="B17" s="17"/>
      <c r="C17" s="17"/>
      <c r="D17" s="17"/>
      <c r="E17" s="17"/>
      <c r="F17" s="17"/>
      <c r="G17" s="17"/>
      <c r="H17" s="17"/>
    </row>
    <row r="18" spans="1:8" ht="15.75" customHeight="1" thickBot="1">
      <c r="A18" s="229" t="s">
        <v>197</v>
      </c>
      <c r="B18" s="229"/>
      <c r="C18" s="229"/>
      <c r="D18" s="229"/>
      <c r="E18" s="229"/>
      <c r="F18" s="229"/>
      <c r="G18" s="229"/>
      <c r="H18" s="17"/>
    </row>
    <row r="19" spans="1:8" ht="25.5">
      <c r="A19" s="227" t="s">
        <v>47</v>
      </c>
      <c r="B19" s="89" t="s">
        <v>94</v>
      </c>
      <c r="C19" s="119" t="s">
        <v>11</v>
      </c>
      <c r="D19" s="89" t="s">
        <v>44</v>
      </c>
      <c r="E19" s="119" t="s">
        <v>16</v>
      </c>
      <c r="F19" s="119" t="s">
        <v>8</v>
      </c>
      <c r="G19" s="78" t="s">
        <v>9</v>
      </c>
      <c r="H19" s="17"/>
    </row>
    <row r="20" spans="1:8" ht="15" customHeight="1">
      <c r="A20" s="228"/>
      <c r="B20" s="59" t="s">
        <v>88</v>
      </c>
      <c r="C20" s="59" t="s">
        <v>55</v>
      </c>
      <c r="D20" s="59" t="s">
        <v>56</v>
      </c>
      <c r="E20" s="59" t="s">
        <v>57</v>
      </c>
      <c r="F20" s="59" t="s">
        <v>58</v>
      </c>
      <c r="G20" s="64" t="s">
        <v>49</v>
      </c>
      <c r="H20" s="17"/>
    </row>
    <row r="21" spans="1:8" ht="26.25" customHeight="1">
      <c r="A21" s="67" t="s">
        <v>89</v>
      </c>
      <c r="B21" s="90" t="s">
        <v>5</v>
      </c>
      <c r="C21" s="66" t="s">
        <v>43</v>
      </c>
      <c r="D21" s="27">
        <v>20</v>
      </c>
      <c r="E21" s="132">
        <v>0.23</v>
      </c>
      <c r="F21" s="24">
        <v>36</v>
      </c>
      <c r="G21" s="116">
        <f>D21*E21*F21</f>
        <v>165.60000000000002</v>
      </c>
      <c r="H21" s="17"/>
    </row>
    <row r="22" spans="1:8" ht="27" customHeight="1">
      <c r="A22" s="67" t="s">
        <v>90</v>
      </c>
      <c r="B22" s="91" t="s">
        <v>6</v>
      </c>
      <c r="C22" s="92" t="s">
        <v>43</v>
      </c>
      <c r="D22" s="27">
        <v>10</v>
      </c>
      <c r="E22" s="132">
        <v>0.8</v>
      </c>
      <c r="F22" s="25">
        <v>36</v>
      </c>
      <c r="G22" s="116">
        <f>D22*E22*F22</f>
        <v>288</v>
      </c>
      <c r="H22" s="17"/>
    </row>
    <row r="23" spans="1:8" ht="19.5" customHeight="1" thickBot="1">
      <c r="A23" s="186" t="s">
        <v>41</v>
      </c>
      <c r="B23" s="187"/>
      <c r="C23" s="187"/>
      <c r="D23" s="187"/>
      <c r="E23" s="187"/>
      <c r="F23" s="188"/>
      <c r="G23" s="115">
        <f>SUM(G21:G22)</f>
        <v>453.6</v>
      </c>
      <c r="H23" s="17"/>
    </row>
    <row r="24" spans="1:8" ht="14.25" customHeight="1">
      <c r="A24" s="205" t="s">
        <v>51</v>
      </c>
      <c r="B24" s="205"/>
      <c r="C24" s="205"/>
      <c r="D24" s="205"/>
      <c r="E24" s="205"/>
      <c r="F24" s="205"/>
      <c r="G24" s="206"/>
      <c r="H24" s="206"/>
    </row>
    <row r="25" spans="1:8" ht="14.25" customHeight="1">
      <c r="A25" s="28"/>
      <c r="B25" s="28"/>
      <c r="C25" s="28"/>
      <c r="D25" s="28"/>
      <c r="E25" s="28"/>
      <c r="F25" s="28"/>
      <c r="G25" s="28"/>
      <c r="H25" s="28"/>
    </row>
    <row r="26" spans="1:8">
      <c r="B26" s="76" t="s">
        <v>105</v>
      </c>
      <c r="C26" s="9"/>
    </row>
    <row r="27" spans="1:8" ht="13.5" thickBot="1">
      <c r="B27" s="9"/>
      <c r="C27" s="9"/>
    </row>
    <row r="28" spans="1:8" ht="17.25" customHeight="1">
      <c r="B28" s="84"/>
      <c r="C28" s="124" t="s">
        <v>9</v>
      </c>
    </row>
    <row r="29" spans="1:8">
      <c r="B29" s="73" t="s">
        <v>39</v>
      </c>
      <c r="C29" s="116">
        <f>F9</f>
        <v>0</v>
      </c>
    </row>
    <row r="30" spans="1:8">
      <c r="B30" s="73" t="s">
        <v>40</v>
      </c>
      <c r="C30" s="108">
        <f>G16</f>
        <v>9720</v>
      </c>
    </row>
    <row r="31" spans="1:8">
      <c r="B31" s="93" t="s">
        <v>41</v>
      </c>
      <c r="C31" s="114">
        <f>G23</f>
        <v>453.6</v>
      </c>
    </row>
    <row r="32" spans="1:8" ht="13.5" thickBot="1">
      <c r="B32" s="74" t="s">
        <v>42</v>
      </c>
      <c r="C32" s="110">
        <f>SUM(C29:C31)</f>
        <v>10173.6</v>
      </c>
    </row>
  </sheetData>
  <sheetProtection selectLockedCells="1" selectUnlockedCells="1"/>
  <mergeCells count="11">
    <mergeCell ref="A11:G11"/>
    <mergeCell ref="A4:F4"/>
    <mergeCell ref="A1:F1"/>
    <mergeCell ref="A24:H24"/>
    <mergeCell ref="A5:A6"/>
    <mergeCell ref="A12:A13"/>
    <mergeCell ref="A19:A20"/>
    <mergeCell ref="A9:E9"/>
    <mergeCell ref="A16:F16"/>
    <mergeCell ref="A23:F23"/>
    <mergeCell ref="A18:G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7"/>
  <sheetViews>
    <sheetView view="pageBreakPreview" zoomScale="80" zoomScaleNormal="90" zoomScaleSheetLayoutView="80" workbookViewId="0">
      <selection activeCell="E23" sqref="E23"/>
    </sheetView>
  </sheetViews>
  <sheetFormatPr defaultRowHeight="15"/>
  <cols>
    <col min="2" max="2" width="43" customWidth="1"/>
    <col min="3" max="3" width="24.42578125" bestFit="1" customWidth="1"/>
    <col min="4" max="4" width="15.28515625" customWidth="1"/>
    <col min="5" max="5" width="18.140625" customWidth="1"/>
    <col min="6" max="6" width="24.7109375" bestFit="1" customWidth="1"/>
    <col min="7" max="7" width="22.42578125" customWidth="1"/>
    <col min="8" max="8" width="23.85546875" customWidth="1"/>
  </cols>
  <sheetData>
    <row r="1" spans="1:12" ht="18">
      <c r="A1" s="226" t="s">
        <v>198</v>
      </c>
      <c r="B1" s="226"/>
      <c r="C1" s="226"/>
      <c r="D1" s="226"/>
      <c r="E1" s="226"/>
      <c r="F1" s="226"/>
      <c r="G1" s="45"/>
      <c r="H1" s="45"/>
      <c r="I1" s="45"/>
      <c r="J1" s="45"/>
    </row>
    <row r="2" spans="1:12" s="45" customFormat="1" ht="15" customHeight="1">
      <c r="A2" s="29"/>
    </row>
    <row r="3" spans="1:12" s="129" customFormat="1">
      <c r="A3" s="133"/>
      <c r="B3" s="133"/>
      <c r="C3" s="133"/>
      <c r="D3" s="133"/>
      <c r="E3" s="133"/>
      <c r="F3" s="133"/>
      <c r="G3" s="133"/>
      <c r="H3" s="128"/>
      <c r="I3" s="128"/>
      <c r="J3" s="128"/>
      <c r="K3" s="128"/>
      <c r="L3" s="128"/>
    </row>
    <row r="4" spans="1:12" ht="15.75" thickBot="1">
      <c r="A4" s="189" t="s">
        <v>181</v>
      </c>
      <c r="B4" s="189"/>
      <c r="C4" s="189"/>
      <c r="D4" s="189"/>
      <c r="E4" s="189"/>
      <c r="F4" s="189"/>
      <c r="G4" s="46"/>
      <c r="H4" s="45"/>
      <c r="I4" s="45"/>
      <c r="J4" s="45"/>
    </row>
    <row r="5" spans="1:12" ht="25.5">
      <c r="A5" s="182" t="s">
        <v>47</v>
      </c>
      <c r="B5" s="33" t="s">
        <v>12</v>
      </c>
      <c r="C5" s="95" t="s">
        <v>11</v>
      </c>
      <c r="D5" s="95" t="s">
        <v>10</v>
      </c>
      <c r="E5" s="95" t="s">
        <v>16</v>
      </c>
      <c r="F5" s="96" t="s">
        <v>9</v>
      </c>
      <c r="G5" s="7"/>
      <c r="H5" s="45"/>
      <c r="I5" s="45"/>
      <c r="J5" s="45"/>
    </row>
    <row r="6" spans="1:12">
      <c r="A6" s="183"/>
      <c r="B6" s="53">
        <v>1</v>
      </c>
      <c r="C6" s="97">
        <v>2</v>
      </c>
      <c r="D6" s="48">
        <v>3</v>
      </c>
      <c r="E6" s="49">
        <v>4</v>
      </c>
      <c r="F6" s="50" t="s">
        <v>46</v>
      </c>
      <c r="G6" s="7"/>
      <c r="H6" s="45"/>
      <c r="I6" s="45"/>
      <c r="J6" s="45"/>
    </row>
    <row r="7" spans="1:12" ht="53.25" customHeight="1">
      <c r="A7" s="98" t="s">
        <v>182</v>
      </c>
      <c r="B7" s="99" t="s">
        <v>177</v>
      </c>
      <c r="C7" s="75" t="s">
        <v>22</v>
      </c>
      <c r="D7" s="27">
        <f>15+0</f>
        <v>15</v>
      </c>
      <c r="E7" s="112">
        <v>0</v>
      </c>
      <c r="F7" s="116">
        <f>D7*E7</f>
        <v>0</v>
      </c>
      <c r="G7" s="7"/>
      <c r="H7" s="45"/>
      <c r="I7" s="45"/>
      <c r="J7" s="45"/>
    </row>
    <row r="8" spans="1:12" ht="53.25" customHeight="1">
      <c r="A8" s="98" t="s">
        <v>183</v>
      </c>
      <c r="B8" s="99" t="s">
        <v>178</v>
      </c>
      <c r="C8" s="75" t="s">
        <v>22</v>
      </c>
      <c r="D8" s="27">
        <f>31+0</f>
        <v>31</v>
      </c>
      <c r="E8" s="112">
        <v>0</v>
      </c>
      <c r="F8" s="116">
        <f>D8*E8</f>
        <v>0</v>
      </c>
      <c r="G8" s="7"/>
      <c r="H8" s="45"/>
      <c r="I8" s="45"/>
      <c r="J8" s="45"/>
    </row>
    <row r="9" spans="1:12" ht="53.25" customHeight="1">
      <c r="A9" s="98" t="s">
        <v>184</v>
      </c>
      <c r="B9" s="99" t="s">
        <v>179</v>
      </c>
      <c r="C9" s="75" t="s">
        <v>22</v>
      </c>
      <c r="D9" s="27">
        <f>2+0</f>
        <v>2</v>
      </c>
      <c r="E9" s="112">
        <v>0</v>
      </c>
      <c r="F9" s="116">
        <f>D9*E9</f>
        <v>0</v>
      </c>
      <c r="G9" s="7"/>
      <c r="H9" s="45"/>
      <c r="I9" s="45"/>
      <c r="J9" s="45"/>
    </row>
    <row r="10" spans="1:12" ht="15.75" thickBot="1">
      <c r="A10" s="179" t="s">
        <v>185</v>
      </c>
      <c r="B10" s="180"/>
      <c r="C10" s="180"/>
      <c r="D10" s="180"/>
      <c r="E10" s="181"/>
      <c r="F10" s="109">
        <f>SUM(F7:F9)</f>
        <v>0</v>
      </c>
      <c r="G10" s="7"/>
      <c r="H10" s="45"/>
      <c r="I10" s="45"/>
      <c r="J10" s="45"/>
    </row>
    <row r="11" spans="1:12">
      <c r="A11" s="46"/>
      <c r="B11" s="46"/>
      <c r="C11" s="46"/>
      <c r="D11" s="46"/>
      <c r="E11" s="46"/>
      <c r="F11" s="46"/>
      <c r="G11" s="46"/>
      <c r="H11" s="45"/>
      <c r="I11" s="45"/>
      <c r="J11" s="45"/>
    </row>
    <row r="12" spans="1:12" ht="15.75" thickBot="1">
      <c r="A12" s="230" t="s">
        <v>186</v>
      </c>
      <c r="B12" s="230"/>
      <c r="C12" s="230"/>
      <c r="D12" s="230"/>
      <c r="E12" s="230"/>
      <c r="F12" s="230"/>
      <c r="G12" s="230"/>
      <c r="H12" s="45"/>
      <c r="I12" s="45"/>
      <c r="J12" s="45"/>
    </row>
    <row r="13" spans="1:12" ht="25.5">
      <c r="A13" s="182" t="s">
        <v>47</v>
      </c>
      <c r="B13" s="33" t="s">
        <v>12</v>
      </c>
      <c r="C13" s="33" t="s">
        <v>11</v>
      </c>
      <c r="D13" s="33" t="s">
        <v>10</v>
      </c>
      <c r="E13" s="95" t="s">
        <v>8</v>
      </c>
      <c r="F13" s="95" t="s">
        <v>16</v>
      </c>
      <c r="G13" s="96" t="s">
        <v>9</v>
      </c>
      <c r="H13" s="45"/>
      <c r="I13" s="45"/>
      <c r="J13" s="45"/>
    </row>
    <row r="14" spans="1:12">
      <c r="A14" s="183"/>
      <c r="B14" s="53">
        <v>1</v>
      </c>
      <c r="C14" s="97">
        <v>2</v>
      </c>
      <c r="D14" s="48">
        <v>3</v>
      </c>
      <c r="E14" s="49">
        <v>4</v>
      </c>
      <c r="F14" s="48">
        <v>5</v>
      </c>
      <c r="G14" s="50" t="s">
        <v>49</v>
      </c>
      <c r="H14" s="45"/>
      <c r="I14" s="45"/>
      <c r="J14" s="45"/>
    </row>
    <row r="15" spans="1:12" ht="52.5" customHeight="1">
      <c r="A15" s="51" t="s">
        <v>187</v>
      </c>
      <c r="B15" s="99" t="s">
        <v>177</v>
      </c>
      <c r="C15" s="75" t="s">
        <v>22</v>
      </c>
      <c r="D15" s="27">
        <f>15+0</f>
        <v>15</v>
      </c>
      <c r="E15" s="54">
        <v>36</v>
      </c>
      <c r="F15" s="132">
        <v>170</v>
      </c>
      <c r="G15" s="116">
        <f>D15*E15*F15</f>
        <v>91800</v>
      </c>
      <c r="H15" s="45"/>
      <c r="I15" s="45"/>
      <c r="J15" s="45"/>
    </row>
    <row r="16" spans="1:12" ht="52.5" customHeight="1">
      <c r="A16" s="51" t="s">
        <v>188</v>
      </c>
      <c r="B16" s="99" t="s">
        <v>178</v>
      </c>
      <c r="C16" s="75" t="s">
        <v>22</v>
      </c>
      <c r="D16" s="27">
        <f>31+0</f>
        <v>31</v>
      </c>
      <c r="E16" s="54">
        <v>36</v>
      </c>
      <c r="F16" s="132">
        <v>210</v>
      </c>
      <c r="G16" s="116">
        <f>D16*E16*F16</f>
        <v>234360</v>
      </c>
      <c r="H16" s="45"/>
      <c r="I16" s="45"/>
      <c r="J16" s="45"/>
    </row>
    <row r="17" spans="1:10" ht="52.5" customHeight="1">
      <c r="A17" s="51" t="s">
        <v>189</v>
      </c>
      <c r="B17" s="99" t="s">
        <v>179</v>
      </c>
      <c r="C17" s="75" t="s">
        <v>22</v>
      </c>
      <c r="D17" s="27">
        <f>2+0</f>
        <v>2</v>
      </c>
      <c r="E17" s="54">
        <v>36</v>
      </c>
      <c r="F17" s="132">
        <v>250</v>
      </c>
      <c r="G17" s="116">
        <f>D17*E17*F17</f>
        <v>18000</v>
      </c>
      <c r="H17" s="45"/>
      <c r="I17" s="45"/>
      <c r="J17" s="45"/>
    </row>
    <row r="18" spans="1:10" ht="15.75" thickBot="1">
      <c r="A18" s="179" t="s">
        <v>190</v>
      </c>
      <c r="B18" s="180"/>
      <c r="C18" s="180"/>
      <c r="D18" s="180"/>
      <c r="E18" s="180"/>
      <c r="F18" s="181"/>
      <c r="G18" s="109">
        <f>SUM(G15:G17)</f>
        <v>344160</v>
      </c>
      <c r="H18" s="45"/>
      <c r="I18" s="45"/>
      <c r="J18" s="45"/>
    </row>
    <row r="19" spans="1:10">
      <c r="A19" s="3"/>
      <c r="B19" s="45"/>
      <c r="C19" s="45"/>
      <c r="D19" s="45"/>
      <c r="E19" s="45"/>
      <c r="F19" s="56"/>
      <c r="G19" s="45"/>
      <c r="H19" s="45"/>
      <c r="I19" s="45"/>
      <c r="J19" s="45"/>
    </row>
    <row r="20" spans="1:10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>
      <c r="A21" s="76" t="s">
        <v>180</v>
      </c>
      <c r="B21" s="47"/>
      <c r="C21" s="45"/>
      <c r="D21" s="45"/>
      <c r="E21" s="45"/>
      <c r="F21" s="45"/>
      <c r="G21" s="45"/>
      <c r="H21" s="45"/>
      <c r="I21" s="45"/>
      <c r="J21" s="45"/>
    </row>
    <row r="22" spans="1:10" ht="6.75" customHeight="1" thickBot="1">
      <c r="A22" s="47"/>
      <c r="B22" s="47"/>
      <c r="C22" s="45"/>
      <c r="D22" s="45"/>
      <c r="E22" s="45"/>
      <c r="F22" s="45"/>
      <c r="G22" s="45"/>
      <c r="H22" s="45"/>
      <c r="I22" s="45"/>
      <c r="J22" s="45"/>
    </row>
    <row r="23" spans="1:10" ht="18" customHeight="1">
      <c r="A23" s="45"/>
      <c r="B23" s="84"/>
      <c r="C23" s="124" t="s">
        <v>9</v>
      </c>
      <c r="D23" s="45"/>
      <c r="E23" s="45"/>
      <c r="F23" s="45"/>
      <c r="G23" s="45"/>
      <c r="H23" s="45"/>
      <c r="I23" s="45"/>
      <c r="J23" s="45"/>
    </row>
    <row r="24" spans="1:10">
      <c r="A24" s="45"/>
      <c r="B24" s="73" t="s">
        <v>185</v>
      </c>
      <c r="C24" s="116">
        <f>F10</f>
        <v>0</v>
      </c>
      <c r="D24" s="45"/>
      <c r="E24" s="45"/>
      <c r="F24" s="45"/>
      <c r="G24" s="45"/>
      <c r="H24" s="45"/>
      <c r="I24" s="45"/>
      <c r="J24" s="45"/>
    </row>
    <row r="25" spans="1:10">
      <c r="A25" s="45"/>
      <c r="B25" s="73" t="s">
        <v>190</v>
      </c>
      <c r="C25" s="116">
        <f>G18</f>
        <v>344160</v>
      </c>
      <c r="D25" s="45"/>
      <c r="E25" s="45"/>
      <c r="F25" s="45"/>
      <c r="G25" s="45"/>
      <c r="H25" s="45"/>
      <c r="I25" s="45"/>
      <c r="J25" s="45"/>
    </row>
    <row r="26" spans="1:10" ht="15.75" thickBot="1">
      <c r="A26" s="45"/>
      <c r="B26" s="74" t="s">
        <v>191</v>
      </c>
      <c r="C26" s="109">
        <f>SUM(C24:C25)</f>
        <v>344160</v>
      </c>
      <c r="D26" s="45"/>
      <c r="E26" s="45"/>
      <c r="F26" s="45"/>
      <c r="G26" s="45"/>
      <c r="H26" s="45"/>
      <c r="I26" s="45"/>
      <c r="J26" s="45"/>
    </row>
    <row r="27" spans="1:10">
      <c r="A27" s="45"/>
      <c r="B27" s="45"/>
      <c r="C27" s="45"/>
      <c r="D27" s="45"/>
      <c r="E27" s="45"/>
      <c r="F27" s="45"/>
      <c r="G27" s="45"/>
      <c r="H27" s="45"/>
      <c r="I27" s="45"/>
      <c r="J27" s="45"/>
    </row>
  </sheetData>
  <mergeCells count="7">
    <mergeCell ref="A13:A14"/>
    <mergeCell ref="A18:F18"/>
    <mergeCell ref="A1:F1"/>
    <mergeCell ref="A4:F4"/>
    <mergeCell ref="A12:G12"/>
    <mergeCell ref="A5:A6"/>
    <mergeCell ref="A10:E1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11"/>
  <sheetViews>
    <sheetView view="pageBreakPreview" zoomScale="60" zoomScaleNormal="90" workbookViewId="0">
      <selection activeCell="D20" sqref="D20"/>
    </sheetView>
  </sheetViews>
  <sheetFormatPr defaultColWidth="9.140625" defaultRowHeight="14.25"/>
  <cols>
    <col min="1" max="1" width="22.85546875" style="100" customWidth="1"/>
    <col min="2" max="2" width="25.42578125" style="100" customWidth="1"/>
    <col min="3" max="3" width="26.140625" style="100" customWidth="1"/>
    <col min="4" max="16384" width="9.140625" style="100"/>
  </cols>
  <sheetData>
    <row r="1" spans="1:3" ht="21" customHeight="1">
      <c r="A1" s="231" t="s">
        <v>213</v>
      </c>
      <c r="B1" s="232"/>
      <c r="C1" s="233"/>
    </row>
    <row r="2" spans="1:3">
      <c r="A2" s="234"/>
      <c r="B2" s="235"/>
      <c r="C2" s="236"/>
    </row>
    <row r="3" spans="1:3">
      <c r="A3" s="101"/>
      <c r="B3" s="102" t="s">
        <v>9</v>
      </c>
      <c r="C3" s="103" t="s">
        <v>106</v>
      </c>
    </row>
    <row r="4" spans="1:3">
      <c r="A4" s="16" t="s">
        <v>107</v>
      </c>
      <c r="B4" s="117">
        <f>'1-ANAP'!C20</f>
        <v>259200</v>
      </c>
      <c r="C4" s="118">
        <f>B4*1.25</f>
        <v>324000</v>
      </c>
    </row>
    <row r="5" spans="1:3">
      <c r="A5" s="16" t="s">
        <v>108</v>
      </c>
      <c r="B5" s="117">
        <f>'2-ISDN PRA'!C26</f>
        <v>1665000</v>
      </c>
      <c r="C5" s="118">
        <f t="shared" ref="C5:C10" si="0">B5*1.25</f>
        <v>2081250</v>
      </c>
    </row>
    <row r="6" spans="1:3">
      <c r="A6" s="16" t="s">
        <v>109</v>
      </c>
      <c r="B6" s="117">
        <f>'3-VOIP PBX'!C60</f>
        <v>1210788</v>
      </c>
      <c r="C6" s="118">
        <f t="shared" si="0"/>
        <v>1513485</v>
      </c>
    </row>
    <row r="7" spans="1:3">
      <c r="A7" s="16" t="s">
        <v>110</v>
      </c>
      <c r="B7" s="117">
        <f>'4-VOIP PBX Trunk'!C33</f>
        <v>391500</v>
      </c>
      <c r="C7" s="118">
        <f t="shared" si="0"/>
        <v>489375</v>
      </c>
    </row>
    <row r="8" spans="1:3">
      <c r="A8" s="16" t="s">
        <v>111</v>
      </c>
      <c r="B8" s="117">
        <f>'5-Prometne stavke'!C26</f>
        <v>0</v>
      </c>
      <c r="C8" s="118">
        <f t="shared" si="0"/>
        <v>0</v>
      </c>
    </row>
    <row r="9" spans="1:3">
      <c r="A9" s="16" t="s">
        <v>112</v>
      </c>
      <c r="B9" s="117">
        <f>'6-0800'!C32</f>
        <v>10173.6</v>
      </c>
      <c r="C9" s="118">
        <f t="shared" si="0"/>
        <v>12717</v>
      </c>
    </row>
    <row r="10" spans="1:3" ht="15" thickBot="1">
      <c r="A10" s="16" t="s">
        <v>192</v>
      </c>
      <c r="B10" s="117">
        <f>'7-ANAP+Internet'!C26</f>
        <v>344160</v>
      </c>
      <c r="C10" s="118">
        <f t="shared" si="0"/>
        <v>430200</v>
      </c>
    </row>
    <row r="11" spans="1:3" ht="42" customHeight="1" thickBot="1">
      <c r="A11" s="57" t="s">
        <v>214</v>
      </c>
      <c r="B11" s="126">
        <f>SUM(B4:B10)</f>
        <v>3880821.6</v>
      </c>
      <c r="C11" s="126">
        <f>SUM(C4:C10)</f>
        <v>4851027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1-ANAP</vt:lpstr>
      <vt:lpstr>2-ISDN PRA</vt:lpstr>
      <vt:lpstr>3-VOIP PBX</vt:lpstr>
      <vt:lpstr>4-VOIP PBX Trunk</vt:lpstr>
      <vt:lpstr>5-Prometne stavke</vt:lpstr>
      <vt:lpstr>6-0800</vt:lpstr>
      <vt:lpstr>7-ANAP+Internet</vt:lpstr>
      <vt:lpstr>8-REKAPITULACIJA</vt:lpstr>
      <vt:lpstr>'3-VOIP PBX'!_GoBack</vt:lpstr>
      <vt:lpstr>'1-ANAP'!Podrucje_ispisa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Šamec</dc:creator>
  <cp:lastModifiedBy>Nikola Šamec</cp:lastModifiedBy>
  <cp:lastPrinted>2018-01-23T15:11:32Z</cp:lastPrinted>
  <dcterms:created xsi:type="dcterms:W3CDTF">2015-06-19T06:53:31Z</dcterms:created>
  <dcterms:modified xsi:type="dcterms:W3CDTF">2019-02-25T09:35:52Z</dcterms:modified>
</cp:coreProperties>
</file>